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620" windowHeight="12765"/>
  </bookViews>
  <sheets>
    <sheet name="Math Grids" sheetId="9" r:id="rId1"/>
    <sheet name="Question Sets" sheetId="7" r:id="rId2"/>
    <sheet name="ANS" sheetId="6" state="hidden" r:id="rId3"/>
    <sheet name="WEIGHTS" sheetId="1" state="hidden" r:id="rId4"/>
    <sheet name="DRILLS" sheetId="2" state="hidden" r:id="rId5"/>
  </sheets>
  <calcPr calcId="145621" iterate="1" concurrentCalc="0"/>
</workbook>
</file>

<file path=xl/calcChain.xml><?xml version="1.0" encoding="utf-8"?>
<calcChain xmlns="http://schemas.openxmlformats.org/spreadsheetml/2006/main">
  <c r="H11" i="9" l="1"/>
  <c r="I11" i="9"/>
  <c r="G11" i="9"/>
  <c r="H6" i="6"/>
  <c r="I6" i="6"/>
  <c r="H7" i="6"/>
  <c r="I7" i="6"/>
  <c r="J7" i="6"/>
  <c r="H8" i="6"/>
  <c r="I8" i="6"/>
  <c r="H9" i="6"/>
  <c r="I9" i="6"/>
  <c r="J9" i="6"/>
  <c r="H10" i="6"/>
  <c r="I10" i="6"/>
  <c r="J10" i="6"/>
  <c r="H11" i="6"/>
  <c r="I11" i="6"/>
  <c r="H12" i="6"/>
  <c r="I12" i="6"/>
  <c r="J12" i="6"/>
  <c r="H13" i="6"/>
  <c r="I13" i="6"/>
  <c r="J13" i="6"/>
  <c r="H14" i="6"/>
  <c r="I14" i="6"/>
  <c r="J14" i="6"/>
  <c r="H15" i="6"/>
  <c r="I15" i="6"/>
  <c r="J15" i="6"/>
  <c r="H16" i="6"/>
  <c r="I16" i="6"/>
  <c r="J16" i="6"/>
  <c r="H17" i="6"/>
  <c r="I17" i="6"/>
  <c r="J17" i="6"/>
  <c r="H18" i="6"/>
  <c r="I18" i="6"/>
  <c r="J18" i="6"/>
  <c r="H19" i="6"/>
  <c r="I19" i="6"/>
  <c r="J19" i="6"/>
  <c r="H20" i="6"/>
  <c r="D32" i="9"/>
  <c r="H21" i="6"/>
  <c r="D33" i="9"/>
  <c r="H22" i="6"/>
  <c r="D34" i="9"/>
  <c r="H23" i="6"/>
  <c r="D35" i="9"/>
  <c r="H24" i="6"/>
  <c r="D36" i="9"/>
  <c r="H25" i="6"/>
  <c r="I25" i="6"/>
  <c r="J25" i="6"/>
  <c r="H26" i="6"/>
  <c r="I26" i="6"/>
  <c r="J26" i="6"/>
  <c r="H27" i="6"/>
  <c r="I27" i="6"/>
  <c r="J27" i="6"/>
  <c r="H28" i="6"/>
  <c r="I28" i="6"/>
  <c r="J28" i="6"/>
  <c r="H29" i="6"/>
  <c r="I29" i="6"/>
  <c r="J29" i="6"/>
  <c r="H30" i="6"/>
  <c r="I30" i="6"/>
  <c r="J30" i="6"/>
  <c r="H31" i="6"/>
  <c r="I31" i="6"/>
  <c r="J31" i="6"/>
  <c r="H32" i="6"/>
  <c r="I32" i="6"/>
  <c r="J32" i="6"/>
  <c r="H33" i="6"/>
  <c r="I33" i="6"/>
  <c r="J33" i="6"/>
  <c r="H34" i="6"/>
  <c r="I34" i="6"/>
  <c r="J34" i="6"/>
  <c r="H35" i="6"/>
  <c r="I35" i="6"/>
  <c r="H36" i="6"/>
  <c r="I36" i="6"/>
  <c r="H37" i="6"/>
  <c r="I37" i="6"/>
  <c r="J37" i="6"/>
  <c r="H38" i="6"/>
  <c r="I38" i="6"/>
  <c r="J38" i="6"/>
  <c r="H39" i="6"/>
  <c r="I39" i="6"/>
  <c r="J39" i="6"/>
  <c r="H40" i="6"/>
  <c r="I40" i="6"/>
  <c r="H41" i="6"/>
  <c r="I41" i="6"/>
  <c r="J41" i="6"/>
  <c r="H42" i="6"/>
  <c r="I42" i="6"/>
  <c r="J42" i="6"/>
  <c r="H43" i="6"/>
  <c r="I43" i="6"/>
  <c r="J43" i="6"/>
  <c r="H44" i="6"/>
  <c r="I44" i="6"/>
  <c r="J44" i="6"/>
  <c r="H45" i="6"/>
  <c r="I45" i="6"/>
  <c r="J45" i="6"/>
  <c r="H46" i="6"/>
  <c r="I46" i="6"/>
  <c r="J46" i="6"/>
  <c r="H47" i="6"/>
  <c r="I47" i="6"/>
  <c r="J47" i="6"/>
  <c r="H48" i="6"/>
  <c r="I48" i="6"/>
  <c r="J48" i="6"/>
  <c r="H49" i="6"/>
  <c r="I49" i="6"/>
  <c r="J49" i="6"/>
  <c r="H50" i="6"/>
  <c r="I50" i="6"/>
  <c r="J50" i="6"/>
  <c r="H51" i="6"/>
  <c r="I51" i="6"/>
  <c r="J51" i="6"/>
  <c r="H52" i="6"/>
  <c r="I52" i="6"/>
  <c r="J52" i="6"/>
  <c r="H53" i="6"/>
  <c r="I53" i="6"/>
  <c r="J53" i="6"/>
  <c r="H54" i="6"/>
  <c r="I54" i="6"/>
  <c r="J54" i="6"/>
  <c r="H55" i="6"/>
  <c r="I55" i="6"/>
  <c r="J55" i="6"/>
  <c r="H56" i="6"/>
  <c r="I56" i="6"/>
  <c r="J56" i="6"/>
  <c r="H57" i="6"/>
  <c r="I57" i="6"/>
  <c r="J57" i="6"/>
  <c r="H58" i="6"/>
  <c r="I58" i="6"/>
  <c r="J58" i="6"/>
  <c r="H59" i="6"/>
  <c r="I59" i="6"/>
  <c r="J59" i="6"/>
  <c r="H60" i="6"/>
  <c r="I60" i="6"/>
  <c r="J60" i="6"/>
  <c r="H61" i="6"/>
  <c r="I61" i="6"/>
  <c r="J61" i="6"/>
  <c r="H62" i="6"/>
  <c r="I62" i="6"/>
  <c r="J62" i="6"/>
  <c r="H63" i="6"/>
  <c r="I63" i="6"/>
  <c r="J63" i="6"/>
  <c r="H64" i="6"/>
  <c r="I64" i="6"/>
  <c r="J64" i="6"/>
  <c r="H65" i="6"/>
  <c r="I65" i="6"/>
  <c r="J65" i="6"/>
  <c r="H66" i="6"/>
  <c r="I66" i="6"/>
  <c r="J66" i="6"/>
  <c r="H67" i="6"/>
  <c r="I67" i="6"/>
  <c r="J67" i="6"/>
  <c r="H68" i="6"/>
  <c r="I68" i="6"/>
  <c r="J68" i="6"/>
  <c r="H69" i="6"/>
  <c r="I69" i="6"/>
  <c r="J69" i="6"/>
  <c r="H70" i="6"/>
  <c r="I70" i="6"/>
  <c r="J70" i="6"/>
  <c r="H71" i="6"/>
  <c r="I71" i="6"/>
  <c r="J71" i="6"/>
  <c r="H72" i="6"/>
  <c r="I72" i="6"/>
  <c r="J72" i="6"/>
  <c r="H73" i="6"/>
  <c r="I73" i="6"/>
  <c r="J73" i="6"/>
  <c r="H74" i="6"/>
  <c r="I74" i="6"/>
  <c r="J74" i="6"/>
  <c r="H75" i="6"/>
  <c r="I75" i="6"/>
  <c r="J75" i="6"/>
  <c r="H76" i="6"/>
  <c r="I76" i="6"/>
  <c r="J76" i="6"/>
  <c r="H77" i="6"/>
  <c r="I77" i="6"/>
  <c r="J77" i="6"/>
  <c r="H78" i="6"/>
  <c r="I78" i="6"/>
  <c r="J78" i="6"/>
  <c r="H79" i="6"/>
  <c r="I79" i="6"/>
  <c r="J79" i="6"/>
  <c r="H80" i="6"/>
  <c r="I80" i="6"/>
  <c r="J80" i="6"/>
  <c r="H81" i="6"/>
  <c r="I81" i="6"/>
  <c r="J81" i="6"/>
  <c r="H82" i="6"/>
  <c r="I82" i="6"/>
  <c r="J82" i="6"/>
  <c r="H83" i="6"/>
  <c r="I83" i="6"/>
  <c r="H84" i="6"/>
  <c r="I84" i="6"/>
  <c r="J84" i="6"/>
  <c r="H85" i="6"/>
  <c r="I85" i="6"/>
  <c r="J85" i="6"/>
  <c r="H86" i="6"/>
  <c r="I86" i="6"/>
  <c r="J86" i="6"/>
  <c r="H87" i="6"/>
  <c r="I87" i="6"/>
  <c r="J87" i="6"/>
  <c r="H88" i="6"/>
  <c r="I88" i="6"/>
  <c r="J88" i="6"/>
  <c r="H89" i="6"/>
  <c r="I89" i="6"/>
  <c r="J89" i="6"/>
  <c r="H90" i="6"/>
  <c r="I90" i="6"/>
  <c r="J90" i="6"/>
  <c r="H91" i="6"/>
  <c r="I91" i="6"/>
  <c r="J91" i="6"/>
  <c r="H92" i="6"/>
  <c r="I92" i="6"/>
  <c r="J92" i="6"/>
  <c r="H93" i="6"/>
  <c r="I93" i="6"/>
  <c r="J93" i="6"/>
  <c r="H94" i="6"/>
  <c r="I94" i="6"/>
  <c r="J94" i="6"/>
  <c r="H95" i="6"/>
  <c r="I95" i="6"/>
  <c r="J95" i="6"/>
  <c r="H96" i="6"/>
  <c r="I96" i="6"/>
  <c r="J96" i="6"/>
  <c r="H97" i="6"/>
  <c r="I97" i="6"/>
  <c r="J97" i="6"/>
  <c r="H98" i="6"/>
  <c r="I98" i="6"/>
  <c r="J98" i="6"/>
  <c r="H99" i="6"/>
  <c r="I99" i="6"/>
  <c r="J99" i="6"/>
  <c r="H100" i="6"/>
  <c r="I100" i="6"/>
  <c r="J100" i="6"/>
  <c r="H101" i="6"/>
  <c r="I101" i="6"/>
  <c r="J101" i="6"/>
  <c r="H102" i="6"/>
  <c r="I102" i="6"/>
  <c r="J102" i="6"/>
  <c r="H103" i="6"/>
  <c r="I103" i="6"/>
  <c r="J103" i="6"/>
  <c r="H104" i="6"/>
  <c r="I104" i="6"/>
  <c r="J104" i="6"/>
  <c r="H105" i="6"/>
  <c r="I105" i="6"/>
  <c r="J105" i="6"/>
  <c r="H106" i="6"/>
  <c r="I106" i="6"/>
  <c r="J106" i="6"/>
  <c r="H107" i="6"/>
  <c r="I107" i="6"/>
  <c r="J107" i="6"/>
  <c r="H108" i="6"/>
  <c r="I108" i="6"/>
  <c r="J108" i="6"/>
  <c r="H109" i="6"/>
  <c r="I109" i="6"/>
  <c r="J109" i="6"/>
  <c r="H110" i="6"/>
  <c r="I110" i="6"/>
  <c r="J110" i="6"/>
  <c r="H111" i="6"/>
  <c r="I111" i="6"/>
  <c r="J111" i="6"/>
  <c r="H112" i="6"/>
  <c r="I112" i="6"/>
  <c r="J112" i="6"/>
  <c r="H113" i="6"/>
  <c r="I113" i="6"/>
  <c r="J113" i="6"/>
  <c r="H114" i="6"/>
  <c r="I114" i="6"/>
  <c r="J114" i="6"/>
  <c r="H115" i="6"/>
  <c r="I115" i="6"/>
  <c r="J115" i="6"/>
  <c r="H116" i="6"/>
  <c r="I116" i="6"/>
  <c r="J116" i="6"/>
  <c r="H117" i="6"/>
  <c r="I117" i="6"/>
  <c r="J117" i="6"/>
  <c r="H118" i="6"/>
  <c r="I118" i="6"/>
  <c r="J118" i="6"/>
  <c r="H119" i="6"/>
  <c r="I119" i="6"/>
  <c r="J119" i="6"/>
  <c r="H120" i="6"/>
  <c r="I120" i="6"/>
  <c r="J120" i="6"/>
  <c r="H121" i="6"/>
  <c r="I121" i="6"/>
  <c r="J121" i="6"/>
  <c r="H122" i="6"/>
  <c r="I122" i="6"/>
  <c r="J122" i="6"/>
  <c r="H123" i="6"/>
  <c r="I123" i="6"/>
  <c r="J123" i="6"/>
  <c r="H124" i="6"/>
  <c r="I124" i="6"/>
  <c r="J124" i="6"/>
  <c r="H125" i="6"/>
  <c r="I125" i="6"/>
  <c r="J125" i="6"/>
  <c r="H126" i="6"/>
  <c r="I126" i="6"/>
  <c r="J126" i="6"/>
  <c r="H127" i="6"/>
  <c r="I127" i="6"/>
  <c r="J127" i="6"/>
  <c r="H128" i="6"/>
  <c r="I128" i="6"/>
  <c r="J128" i="6"/>
  <c r="H129" i="6"/>
  <c r="I129" i="6"/>
  <c r="J129" i="6"/>
  <c r="H130" i="6"/>
  <c r="I130" i="6"/>
  <c r="J130" i="6"/>
  <c r="H131" i="6"/>
  <c r="I131" i="6"/>
  <c r="J131" i="6"/>
  <c r="H132" i="6"/>
  <c r="I132" i="6"/>
  <c r="J132" i="6"/>
  <c r="H133" i="6"/>
  <c r="I133" i="6"/>
  <c r="J133" i="6"/>
  <c r="H134" i="6"/>
  <c r="I134" i="6"/>
  <c r="J134" i="6"/>
  <c r="H135" i="6"/>
  <c r="I135" i="6"/>
  <c r="J135" i="6"/>
  <c r="H136" i="6"/>
  <c r="I136" i="6"/>
  <c r="H137" i="6"/>
  <c r="I137" i="6"/>
  <c r="J137" i="6"/>
  <c r="H138" i="6"/>
  <c r="I138" i="6"/>
  <c r="J138" i="6"/>
  <c r="H139" i="6"/>
  <c r="I139" i="6"/>
  <c r="J139" i="6"/>
  <c r="H140" i="6"/>
  <c r="I140" i="6"/>
  <c r="J140" i="6"/>
  <c r="H141" i="6"/>
  <c r="I141" i="6"/>
  <c r="J141" i="6"/>
  <c r="H142" i="6"/>
  <c r="I142" i="6"/>
  <c r="J142" i="6"/>
  <c r="H143" i="6"/>
  <c r="I143" i="6"/>
  <c r="J143" i="6"/>
  <c r="H144" i="6"/>
  <c r="I144" i="6"/>
  <c r="J144" i="6"/>
  <c r="H145" i="6"/>
  <c r="I145" i="6"/>
  <c r="J145" i="6"/>
  <c r="H146" i="6"/>
  <c r="I146" i="6"/>
  <c r="J146" i="6"/>
  <c r="H147" i="6"/>
  <c r="I147" i="6"/>
  <c r="J147" i="6"/>
  <c r="H148" i="6"/>
  <c r="I148" i="6"/>
  <c r="J148" i="6"/>
  <c r="H149" i="6"/>
  <c r="I149" i="6"/>
  <c r="J149" i="6"/>
  <c r="H150" i="6"/>
  <c r="I150" i="6"/>
  <c r="J150" i="6"/>
  <c r="H151" i="6"/>
  <c r="I151" i="6"/>
  <c r="J151" i="6"/>
  <c r="H152" i="6"/>
  <c r="I152" i="6"/>
  <c r="J152" i="6"/>
  <c r="H153" i="6"/>
  <c r="I153" i="6"/>
  <c r="J153" i="6"/>
  <c r="H154" i="6"/>
  <c r="I154" i="6"/>
  <c r="J154" i="6"/>
  <c r="H155" i="6"/>
  <c r="I155" i="6"/>
  <c r="J155" i="6"/>
  <c r="H156" i="6"/>
  <c r="I156" i="6"/>
  <c r="J156" i="6"/>
  <c r="H157" i="6"/>
  <c r="I157" i="6"/>
  <c r="J157" i="6"/>
  <c r="H158" i="6"/>
  <c r="I158" i="6"/>
  <c r="J158" i="6"/>
  <c r="H159" i="6"/>
  <c r="I159" i="6"/>
  <c r="J159" i="6"/>
  <c r="H160" i="6"/>
  <c r="I160" i="6"/>
  <c r="J160" i="6"/>
  <c r="H161" i="6"/>
  <c r="I161" i="6"/>
  <c r="J161" i="6"/>
  <c r="H162" i="6"/>
  <c r="I162" i="6"/>
  <c r="J162" i="6"/>
  <c r="H163" i="6"/>
  <c r="I163" i="6"/>
  <c r="J163" i="6"/>
  <c r="H164" i="6"/>
  <c r="I164" i="6"/>
  <c r="J164" i="6"/>
  <c r="H165" i="6"/>
  <c r="I165" i="6"/>
  <c r="J165" i="6"/>
  <c r="H166" i="6"/>
  <c r="I166" i="6"/>
  <c r="J166" i="6"/>
  <c r="H167" i="6"/>
  <c r="I167" i="6"/>
  <c r="J167" i="6"/>
  <c r="H168" i="6"/>
  <c r="I168" i="6"/>
  <c r="J168" i="6"/>
  <c r="H169" i="6"/>
  <c r="I169" i="6"/>
  <c r="J169" i="6"/>
  <c r="H170" i="6"/>
  <c r="I170" i="6"/>
  <c r="J170" i="6"/>
  <c r="H171" i="6"/>
  <c r="I171" i="6"/>
  <c r="J171" i="6"/>
  <c r="H172" i="6"/>
  <c r="I172" i="6"/>
  <c r="J172" i="6"/>
  <c r="H173" i="6"/>
  <c r="I173" i="6"/>
  <c r="J173" i="6"/>
  <c r="H174" i="6"/>
  <c r="I174" i="6"/>
  <c r="J174" i="6"/>
  <c r="H175" i="6"/>
  <c r="I175" i="6"/>
  <c r="J175" i="6"/>
  <c r="H176" i="6"/>
  <c r="I176" i="6"/>
  <c r="J176" i="6"/>
  <c r="H177" i="6"/>
  <c r="I177" i="6"/>
  <c r="J177" i="6"/>
  <c r="H178" i="6"/>
  <c r="I178" i="6"/>
  <c r="J178" i="6"/>
  <c r="H179" i="6"/>
  <c r="I179" i="6"/>
  <c r="J179" i="6"/>
  <c r="H180" i="6"/>
  <c r="I180" i="6"/>
  <c r="J180" i="6"/>
  <c r="H5" i="6"/>
  <c r="D17" i="9"/>
  <c r="R6" i="6"/>
  <c r="R7" i="6"/>
  <c r="I19" i="9"/>
  <c r="R8" i="6"/>
  <c r="R9" i="6"/>
  <c r="I21" i="9"/>
  <c r="R10" i="6"/>
  <c r="R11" i="6"/>
  <c r="I23" i="9"/>
  <c r="R12" i="6"/>
  <c r="R13" i="6"/>
  <c r="I25" i="9"/>
  <c r="R14" i="6"/>
  <c r="R15" i="6"/>
  <c r="I27" i="9"/>
  <c r="R16" i="6"/>
  <c r="R17" i="6"/>
  <c r="I29" i="9"/>
  <c r="R18" i="6"/>
  <c r="I30" i="9"/>
  <c r="R19" i="6"/>
  <c r="I31" i="9"/>
  <c r="R20" i="6"/>
  <c r="I32" i="9"/>
  <c r="R21" i="6"/>
  <c r="I33" i="9"/>
  <c r="R22" i="6"/>
  <c r="I34" i="9"/>
  <c r="R23" i="6"/>
  <c r="I35" i="9"/>
  <c r="R24" i="6"/>
  <c r="I36" i="9"/>
  <c r="R25" i="6"/>
  <c r="I37" i="9"/>
  <c r="R26" i="6"/>
  <c r="I38" i="9"/>
  <c r="R27" i="6"/>
  <c r="I39" i="9"/>
  <c r="R28" i="6"/>
  <c r="I40" i="9"/>
  <c r="R29" i="6"/>
  <c r="I41" i="9"/>
  <c r="R30" i="6"/>
  <c r="I42" i="9"/>
  <c r="R31" i="6"/>
  <c r="I43" i="9"/>
  <c r="R32" i="6"/>
  <c r="I44" i="9"/>
  <c r="R33" i="6"/>
  <c r="I45" i="9"/>
  <c r="R34" i="6"/>
  <c r="I46" i="9"/>
  <c r="R35" i="6"/>
  <c r="I47" i="9"/>
  <c r="R36" i="6"/>
  <c r="I48" i="9"/>
  <c r="R37" i="6"/>
  <c r="I49" i="9"/>
  <c r="R38" i="6"/>
  <c r="I50" i="9"/>
  <c r="R39" i="6"/>
  <c r="I51" i="9"/>
  <c r="R40" i="6"/>
  <c r="I52" i="9"/>
  <c r="R41" i="6"/>
  <c r="I53" i="9"/>
  <c r="R42" i="6"/>
  <c r="I54" i="9"/>
  <c r="R43" i="6"/>
  <c r="I55" i="9"/>
  <c r="R44" i="6"/>
  <c r="I56" i="9"/>
  <c r="R45" i="6"/>
  <c r="I57" i="9"/>
  <c r="R46" i="6"/>
  <c r="I58" i="9"/>
  <c r="R47" i="6"/>
  <c r="I59" i="9"/>
  <c r="R48" i="6"/>
  <c r="I60" i="9"/>
  <c r="R49" i="6"/>
  <c r="I61" i="9"/>
  <c r="R50" i="6"/>
  <c r="I62" i="9"/>
  <c r="R51" i="6"/>
  <c r="I63" i="9"/>
  <c r="R52" i="6"/>
  <c r="I64" i="9"/>
  <c r="R53" i="6"/>
  <c r="I65" i="9"/>
  <c r="R54" i="6"/>
  <c r="I66" i="9"/>
  <c r="R55" i="6"/>
  <c r="I67" i="9"/>
  <c r="R56" i="6"/>
  <c r="I68" i="9"/>
  <c r="R57" i="6"/>
  <c r="I69" i="9"/>
  <c r="R58" i="6"/>
  <c r="I70" i="9"/>
  <c r="R59" i="6"/>
  <c r="I71" i="9"/>
  <c r="R60" i="6"/>
  <c r="I72" i="9"/>
  <c r="R61" i="6"/>
  <c r="I73" i="9"/>
  <c r="R62" i="6"/>
  <c r="I74" i="9"/>
  <c r="R63" i="6"/>
  <c r="I75" i="9"/>
  <c r="R64" i="6"/>
  <c r="I76" i="9"/>
  <c r="R65" i="6"/>
  <c r="I77" i="9"/>
  <c r="R66" i="6"/>
  <c r="I78" i="9"/>
  <c r="R67" i="6"/>
  <c r="I79" i="9"/>
  <c r="R68" i="6"/>
  <c r="I80" i="9"/>
  <c r="R69" i="6"/>
  <c r="I81" i="9"/>
  <c r="R70" i="6"/>
  <c r="I82" i="9"/>
  <c r="R71" i="6"/>
  <c r="I83" i="9"/>
  <c r="R72" i="6"/>
  <c r="I84" i="9"/>
  <c r="R73" i="6"/>
  <c r="I85" i="9"/>
  <c r="R74" i="6"/>
  <c r="I86" i="9"/>
  <c r="R75" i="6"/>
  <c r="I87" i="9"/>
  <c r="R76" i="6"/>
  <c r="I88" i="9"/>
  <c r="R77" i="6"/>
  <c r="I89" i="9"/>
  <c r="R78" i="6"/>
  <c r="I90" i="9"/>
  <c r="R79" i="6"/>
  <c r="I91" i="9"/>
  <c r="R80" i="6"/>
  <c r="I92" i="9"/>
  <c r="R81" i="6"/>
  <c r="I93" i="9"/>
  <c r="R82" i="6"/>
  <c r="I94" i="9"/>
  <c r="R83" i="6"/>
  <c r="I95" i="9"/>
  <c r="R84" i="6"/>
  <c r="I96" i="9"/>
  <c r="R85" i="6"/>
  <c r="I97" i="9"/>
  <c r="R86" i="6"/>
  <c r="I98" i="9"/>
  <c r="R87" i="6"/>
  <c r="I99" i="9"/>
  <c r="R88" i="6"/>
  <c r="I100" i="9"/>
  <c r="R89" i="6"/>
  <c r="I101" i="9"/>
  <c r="R90" i="6"/>
  <c r="I102" i="9"/>
  <c r="R91" i="6"/>
  <c r="I103" i="9"/>
  <c r="R92" i="6"/>
  <c r="I104" i="9"/>
  <c r="R93" i="6"/>
  <c r="I105" i="9"/>
  <c r="R94" i="6"/>
  <c r="I106" i="9"/>
  <c r="R95" i="6"/>
  <c r="I107" i="9"/>
  <c r="R96" i="6"/>
  <c r="I108" i="9"/>
  <c r="R97" i="6"/>
  <c r="I109" i="9"/>
  <c r="R98" i="6"/>
  <c r="I110" i="9"/>
  <c r="R99" i="6"/>
  <c r="I111" i="9"/>
  <c r="R100" i="6"/>
  <c r="I112" i="9"/>
  <c r="R101" i="6"/>
  <c r="I113" i="9"/>
  <c r="R102" i="6"/>
  <c r="I114" i="9"/>
  <c r="R103" i="6"/>
  <c r="I115" i="9"/>
  <c r="R104" i="6"/>
  <c r="I116" i="9"/>
  <c r="R105" i="6"/>
  <c r="I117" i="9"/>
  <c r="R106" i="6"/>
  <c r="I118" i="9"/>
  <c r="R107" i="6"/>
  <c r="I119" i="9"/>
  <c r="R108" i="6"/>
  <c r="I120" i="9"/>
  <c r="R109" i="6"/>
  <c r="I121" i="9"/>
  <c r="R110" i="6"/>
  <c r="I122" i="9"/>
  <c r="R111" i="6"/>
  <c r="I123" i="9"/>
  <c r="R112" i="6"/>
  <c r="I124" i="9"/>
  <c r="R113" i="6"/>
  <c r="I125" i="9"/>
  <c r="R114" i="6"/>
  <c r="I126" i="9"/>
  <c r="R115" i="6"/>
  <c r="I127" i="9"/>
  <c r="R116" i="6"/>
  <c r="I128" i="9"/>
  <c r="R117" i="6"/>
  <c r="I129" i="9"/>
  <c r="R118" i="6"/>
  <c r="I130" i="9"/>
  <c r="R119" i="6"/>
  <c r="I131" i="9"/>
  <c r="R120" i="6"/>
  <c r="I132" i="9"/>
  <c r="R121" i="6"/>
  <c r="I133" i="9"/>
  <c r="R122" i="6"/>
  <c r="I134" i="9"/>
  <c r="R123" i="6"/>
  <c r="I135" i="9"/>
  <c r="R124" i="6"/>
  <c r="I136" i="9"/>
  <c r="R125" i="6"/>
  <c r="I137" i="9"/>
  <c r="R126" i="6"/>
  <c r="I138" i="9"/>
  <c r="R127" i="6"/>
  <c r="I139" i="9"/>
  <c r="R128" i="6"/>
  <c r="I140" i="9"/>
  <c r="R5" i="6"/>
  <c r="I17" i="9"/>
  <c r="S5" i="6"/>
  <c r="S127" i="6"/>
  <c r="T127" i="6"/>
  <c r="S125" i="6"/>
  <c r="T125" i="6"/>
  <c r="S123" i="6"/>
  <c r="T123" i="6"/>
  <c r="S121" i="6"/>
  <c r="T121" i="6"/>
  <c r="S119" i="6"/>
  <c r="T119" i="6"/>
  <c r="S117" i="6"/>
  <c r="T117" i="6"/>
  <c r="S115" i="6"/>
  <c r="T115" i="6"/>
  <c r="S113" i="6"/>
  <c r="T113" i="6"/>
  <c r="S111" i="6"/>
  <c r="T111" i="6"/>
  <c r="S109" i="6"/>
  <c r="T109" i="6"/>
  <c r="S107" i="6"/>
  <c r="T107" i="6"/>
  <c r="S105" i="6"/>
  <c r="T105" i="6"/>
  <c r="S103" i="6"/>
  <c r="T103" i="6"/>
  <c r="S101" i="6"/>
  <c r="T101" i="6"/>
  <c r="S99" i="6"/>
  <c r="T99" i="6"/>
  <c r="S97" i="6"/>
  <c r="T97" i="6"/>
  <c r="S95" i="6"/>
  <c r="T95" i="6"/>
  <c r="S93" i="6"/>
  <c r="T93" i="6"/>
  <c r="S91" i="6"/>
  <c r="T91" i="6"/>
  <c r="S89" i="6"/>
  <c r="T89" i="6"/>
  <c r="S87" i="6"/>
  <c r="T87" i="6"/>
  <c r="S85" i="6"/>
  <c r="T85" i="6"/>
  <c r="S83" i="6"/>
  <c r="T83" i="6"/>
  <c r="S81" i="6"/>
  <c r="T81" i="6"/>
  <c r="S79" i="6"/>
  <c r="T79" i="6"/>
  <c r="S77" i="6"/>
  <c r="T77" i="6"/>
  <c r="S75" i="6"/>
  <c r="T75" i="6"/>
  <c r="S73" i="6"/>
  <c r="T73" i="6"/>
  <c r="S71" i="6"/>
  <c r="T71" i="6"/>
  <c r="S69" i="6"/>
  <c r="T69" i="6"/>
  <c r="S67" i="6"/>
  <c r="T67" i="6"/>
  <c r="S65" i="6"/>
  <c r="T65" i="6"/>
  <c r="S63" i="6"/>
  <c r="T63" i="6"/>
  <c r="S61" i="6"/>
  <c r="T61" i="6"/>
  <c r="S59" i="6"/>
  <c r="T59" i="6"/>
  <c r="S57" i="6"/>
  <c r="T57" i="6"/>
  <c r="S55" i="6"/>
  <c r="T55" i="6"/>
  <c r="S53" i="6"/>
  <c r="T53" i="6"/>
  <c r="S51" i="6"/>
  <c r="T51" i="6"/>
  <c r="S49" i="6"/>
  <c r="T49" i="6"/>
  <c r="S47" i="6"/>
  <c r="T47" i="6"/>
  <c r="S45" i="6"/>
  <c r="T45" i="6"/>
  <c r="S43" i="6"/>
  <c r="T43" i="6"/>
  <c r="S41" i="6"/>
  <c r="T41" i="6"/>
  <c r="S39" i="6"/>
  <c r="T39" i="6"/>
  <c r="S37" i="6"/>
  <c r="T37" i="6"/>
  <c r="S35" i="6"/>
  <c r="S33" i="6"/>
  <c r="T33" i="6"/>
  <c r="S31" i="6"/>
  <c r="T31" i="6"/>
  <c r="S29" i="6"/>
  <c r="T29" i="6"/>
  <c r="S27" i="6"/>
  <c r="T27" i="6"/>
  <c r="S25" i="6"/>
  <c r="T25" i="6"/>
  <c r="S23" i="6"/>
  <c r="T23" i="6"/>
  <c r="S21" i="6"/>
  <c r="T21" i="6"/>
  <c r="S19" i="6"/>
  <c r="T19" i="6"/>
  <c r="S17" i="6"/>
  <c r="T17" i="6"/>
  <c r="S13" i="6"/>
  <c r="T13" i="6"/>
  <c r="S9" i="6"/>
  <c r="I28" i="9"/>
  <c r="S16" i="6"/>
  <c r="T16" i="6"/>
  <c r="I26" i="9"/>
  <c r="S14" i="6"/>
  <c r="T14" i="6"/>
  <c r="I24" i="9"/>
  <c r="S12" i="6"/>
  <c r="I22" i="9"/>
  <c r="S10" i="6"/>
  <c r="T10" i="6"/>
  <c r="I20" i="9"/>
  <c r="S8" i="6"/>
  <c r="I18" i="9"/>
  <c r="S6" i="6"/>
  <c r="S128" i="6"/>
  <c r="T128" i="6"/>
  <c r="S126" i="6"/>
  <c r="S124" i="6"/>
  <c r="T124" i="6"/>
  <c r="S122" i="6"/>
  <c r="T122" i="6"/>
  <c r="S120" i="6"/>
  <c r="T120" i="6"/>
  <c r="S118" i="6"/>
  <c r="T118" i="6"/>
  <c r="S116" i="6"/>
  <c r="T116" i="6"/>
  <c r="S114" i="6"/>
  <c r="T114" i="6"/>
  <c r="S112" i="6"/>
  <c r="T112" i="6"/>
  <c r="S110" i="6"/>
  <c r="T110" i="6"/>
  <c r="S108" i="6"/>
  <c r="T108" i="6"/>
  <c r="S106" i="6"/>
  <c r="T106" i="6"/>
  <c r="S104" i="6"/>
  <c r="T104" i="6"/>
  <c r="S102" i="6"/>
  <c r="T102" i="6"/>
  <c r="S100" i="6"/>
  <c r="T100" i="6"/>
  <c r="S98" i="6"/>
  <c r="T98" i="6"/>
  <c r="S96" i="6"/>
  <c r="T96" i="6"/>
  <c r="S94" i="6"/>
  <c r="T94" i="6"/>
  <c r="S92" i="6"/>
  <c r="T92" i="6"/>
  <c r="S90" i="6"/>
  <c r="T90" i="6"/>
  <c r="S88" i="6"/>
  <c r="T88" i="6"/>
  <c r="S86" i="6"/>
  <c r="T86" i="6"/>
  <c r="S84" i="6"/>
  <c r="T84" i="6"/>
  <c r="S82" i="6"/>
  <c r="T82" i="6"/>
  <c r="S80" i="6"/>
  <c r="T80" i="6"/>
  <c r="S78" i="6"/>
  <c r="T78" i="6"/>
  <c r="S76" i="6"/>
  <c r="T76" i="6"/>
  <c r="S74" i="6"/>
  <c r="T74" i="6"/>
  <c r="S72" i="6"/>
  <c r="T72" i="6"/>
  <c r="S70" i="6"/>
  <c r="T70" i="6"/>
  <c r="S68" i="6"/>
  <c r="T68" i="6"/>
  <c r="S66" i="6"/>
  <c r="T66" i="6"/>
  <c r="S64" i="6"/>
  <c r="T64" i="6"/>
  <c r="S62" i="6"/>
  <c r="T62" i="6"/>
  <c r="S60" i="6"/>
  <c r="T60" i="6"/>
  <c r="S58" i="6"/>
  <c r="T58" i="6"/>
  <c r="S56" i="6"/>
  <c r="T56" i="6"/>
  <c r="S54" i="6"/>
  <c r="T54" i="6"/>
  <c r="S52" i="6"/>
  <c r="T52" i="6"/>
  <c r="S50" i="6"/>
  <c r="T50" i="6"/>
  <c r="S48" i="6"/>
  <c r="T48" i="6"/>
  <c r="S46" i="6"/>
  <c r="T46" i="6"/>
  <c r="S44" i="6"/>
  <c r="T44" i="6"/>
  <c r="S42" i="6"/>
  <c r="T42" i="6"/>
  <c r="S40" i="6"/>
  <c r="T40" i="6"/>
  <c r="S38" i="6"/>
  <c r="T38" i="6"/>
  <c r="S36" i="6"/>
  <c r="T36" i="6"/>
  <c r="S34" i="6"/>
  <c r="T34" i="6"/>
  <c r="S32" i="6"/>
  <c r="T32" i="6"/>
  <c r="S30" i="6"/>
  <c r="T30" i="6"/>
  <c r="S28" i="6"/>
  <c r="T28" i="6"/>
  <c r="S26" i="6"/>
  <c r="T26" i="6"/>
  <c r="S24" i="6"/>
  <c r="T24" i="6"/>
  <c r="S22" i="6"/>
  <c r="T22" i="6"/>
  <c r="S20" i="6"/>
  <c r="T20" i="6"/>
  <c r="S18" i="6"/>
  <c r="T18" i="6"/>
  <c r="S15" i="6"/>
  <c r="T15" i="6"/>
  <c r="S11" i="6"/>
  <c r="T11" i="6"/>
  <c r="S7" i="6"/>
  <c r="E12" i="9"/>
  <c r="J83" i="6"/>
  <c r="D12" i="9"/>
  <c r="D9" i="9"/>
  <c r="J35" i="6"/>
  <c r="E9" i="9"/>
  <c r="D11" i="9"/>
  <c r="J136" i="6"/>
  <c r="E11" i="9"/>
  <c r="D5" i="9"/>
  <c r="J40" i="6"/>
  <c r="E5" i="9"/>
  <c r="D10" i="9"/>
  <c r="J36" i="6"/>
  <c r="E10" i="9"/>
  <c r="J6" i="6"/>
  <c r="D7" i="9"/>
  <c r="J11" i="6"/>
  <c r="E7" i="9"/>
  <c r="J8" i="6"/>
  <c r="I5" i="6"/>
  <c r="I21" i="6"/>
  <c r="J21" i="6"/>
  <c r="I24" i="6"/>
  <c r="J24" i="6"/>
  <c r="I22" i="6"/>
  <c r="J22" i="6"/>
  <c r="I20" i="6"/>
  <c r="J20" i="6"/>
  <c r="I23" i="6"/>
  <c r="J23" i="6"/>
  <c r="D191" i="9"/>
  <c r="D189" i="9"/>
  <c r="D187" i="9"/>
  <c r="D185" i="9"/>
  <c r="D183" i="9"/>
  <c r="D181" i="9"/>
  <c r="D179" i="9"/>
  <c r="D177" i="9"/>
  <c r="D175" i="9"/>
  <c r="D173" i="9"/>
  <c r="D171" i="9"/>
  <c r="D169" i="9"/>
  <c r="D167" i="9"/>
  <c r="D165" i="9"/>
  <c r="D163" i="9"/>
  <c r="D161" i="9"/>
  <c r="D159" i="9"/>
  <c r="D157" i="9"/>
  <c r="D155" i="9"/>
  <c r="D153" i="9"/>
  <c r="D151" i="9"/>
  <c r="D149" i="9"/>
  <c r="D147" i="9"/>
  <c r="D145" i="9"/>
  <c r="D143" i="9"/>
  <c r="D141" i="9"/>
  <c r="D139" i="9"/>
  <c r="D137" i="9"/>
  <c r="D135" i="9"/>
  <c r="D133" i="9"/>
  <c r="D131" i="9"/>
  <c r="D129" i="9"/>
  <c r="D127" i="9"/>
  <c r="D125" i="9"/>
  <c r="D123" i="9"/>
  <c r="D121" i="9"/>
  <c r="D119" i="9"/>
  <c r="D117" i="9"/>
  <c r="D115" i="9"/>
  <c r="D113" i="9"/>
  <c r="D111" i="9"/>
  <c r="D109" i="9"/>
  <c r="D107" i="9"/>
  <c r="D105" i="9"/>
  <c r="D103" i="9"/>
  <c r="D101" i="9"/>
  <c r="D99" i="9"/>
  <c r="D97" i="9"/>
  <c r="D95" i="9"/>
  <c r="D93" i="9"/>
  <c r="D91" i="9"/>
  <c r="D89" i="9"/>
  <c r="D87" i="9"/>
  <c r="D85" i="9"/>
  <c r="D83" i="9"/>
  <c r="D81" i="9"/>
  <c r="D79" i="9"/>
  <c r="D77" i="9"/>
  <c r="D75" i="9"/>
  <c r="D73" i="9"/>
  <c r="D71" i="9"/>
  <c r="D69" i="9"/>
  <c r="D67" i="9"/>
  <c r="D65" i="9"/>
  <c r="D63" i="9"/>
  <c r="D61" i="9"/>
  <c r="D59" i="9"/>
  <c r="D57" i="9"/>
  <c r="D55" i="9"/>
  <c r="D53" i="9"/>
  <c r="D51" i="9"/>
  <c r="D49" i="9"/>
  <c r="D47" i="9"/>
  <c r="D45" i="9"/>
  <c r="D43" i="9"/>
  <c r="D41" i="9"/>
  <c r="D39" i="9"/>
  <c r="D37" i="9"/>
  <c r="D31" i="9"/>
  <c r="D29" i="9"/>
  <c r="D27" i="9"/>
  <c r="D25" i="9"/>
  <c r="D23" i="9"/>
  <c r="D21" i="9"/>
  <c r="D19" i="9"/>
  <c r="D192" i="9"/>
  <c r="D190" i="9"/>
  <c r="D188" i="9"/>
  <c r="D186" i="9"/>
  <c r="D184" i="9"/>
  <c r="D182" i="9"/>
  <c r="D180" i="9"/>
  <c r="D178" i="9"/>
  <c r="D176" i="9"/>
  <c r="D174" i="9"/>
  <c r="D172" i="9"/>
  <c r="D170" i="9"/>
  <c r="D168" i="9"/>
  <c r="D166" i="9"/>
  <c r="D164" i="9"/>
  <c r="D162" i="9"/>
  <c r="D160" i="9"/>
  <c r="D158" i="9"/>
  <c r="D156" i="9"/>
  <c r="D154" i="9"/>
  <c r="D152" i="9"/>
  <c r="D150" i="9"/>
  <c r="D148" i="9"/>
  <c r="D146" i="9"/>
  <c r="D144" i="9"/>
  <c r="D142" i="9"/>
  <c r="D140" i="9"/>
  <c r="D138" i="9"/>
  <c r="D136" i="9"/>
  <c r="D134" i="9"/>
  <c r="D132" i="9"/>
  <c r="D130" i="9"/>
  <c r="D128" i="9"/>
  <c r="D126" i="9"/>
  <c r="D124" i="9"/>
  <c r="D122" i="9"/>
  <c r="D120" i="9"/>
  <c r="D118" i="9"/>
  <c r="D116" i="9"/>
  <c r="D114" i="9"/>
  <c r="D112" i="9"/>
  <c r="D110" i="9"/>
  <c r="D108" i="9"/>
  <c r="D106" i="9"/>
  <c r="D104" i="9"/>
  <c r="D102" i="9"/>
  <c r="D100" i="9"/>
  <c r="D98" i="9"/>
  <c r="D96" i="9"/>
  <c r="D94" i="9"/>
  <c r="D92" i="9"/>
  <c r="D90" i="9"/>
  <c r="D88" i="9"/>
  <c r="D86" i="9"/>
  <c r="D84" i="9"/>
  <c r="D82" i="9"/>
  <c r="D80" i="9"/>
  <c r="D78" i="9"/>
  <c r="D76" i="9"/>
  <c r="D74" i="9"/>
  <c r="D72" i="9"/>
  <c r="D70" i="9"/>
  <c r="D68" i="9"/>
  <c r="D66" i="9"/>
  <c r="D64" i="9"/>
  <c r="D62" i="9"/>
  <c r="D60" i="9"/>
  <c r="D58" i="9"/>
  <c r="D56" i="9"/>
  <c r="D54" i="9"/>
  <c r="D52" i="9"/>
  <c r="D50" i="9"/>
  <c r="D48" i="9"/>
  <c r="D46" i="9"/>
  <c r="D44" i="9"/>
  <c r="D42" i="9"/>
  <c r="D40" i="9"/>
  <c r="D38" i="9"/>
  <c r="D30" i="9"/>
  <c r="D28" i="9"/>
  <c r="D26" i="9"/>
  <c r="D24" i="9"/>
  <c r="D22" i="9"/>
  <c r="D20" i="9"/>
  <c r="D18" i="9"/>
  <c r="AR7" i="2"/>
  <c r="AP7" i="2"/>
  <c r="Q7" i="2"/>
  <c r="AM59" i="2"/>
  <c r="AC120" i="2"/>
  <c r="AC121" i="2"/>
  <c r="AC122" i="2"/>
  <c r="AC123" i="2"/>
  <c r="AC124" i="2"/>
  <c r="AC125" i="2"/>
  <c r="AC126" i="2"/>
  <c r="AC127" i="2"/>
  <c r="AC128" i="2"/>
  <c r="AC104" i="2"/>
  <c r="AC105" i="2"/>
  <c r="AC106" i="2"/>
  <c r="AC107" i="2"/>
  <c r="AC108" i="2"/>
  <c r="AC109" i="2"/>
  <c r="AC110" i="2"/>
  <c r="AC111" i="2"/>
  <c r="AC112" i="2"/>
  <c r="AC113" i="2"/>
  <c r="AC114" i="2"/>
  <c r="AC115" i="2"/>
  <c r="AC116" i="2"/>
  <c r="AC117" i="2"/>
  <c r="AC118" i="2"/>
  <c r="AC78" i="2"/>
  <c r="AC79" i="2"/>
  <c r="AC80" i="2"/>
  <c r="AC81" i="2"/>
  <c r="AC82" i="2"/>
  <c r="AC83" i="2"/>
  <c r="AC84" i="2"/>
  <c r="AC85" i="2"/>
  <c r="AC86" i="2"/>
  <c r="AC87" i="2"/>
  <c r="AC88" i="2"/>
  <c r="AC89" i="2"/>
  <c r="AC90" i="2"/>
  <c r="AC91" i="2"/>
  <c r="AC92" i="2"/>
  <c r="AC93" i="2"/>
  <c r="AC94" i="2"/>
  <c r="AC95" i="2"/>
  <c r="AC96" i="2"/>
  <c r="AC97" i="2"/>
  <c r="AC98" i="2"/>
  <c r="AC99" i="2"/>
  <c r="AC100" i="2"/>
  <c r="AC101" i="2"/>
  <c r="AC102" i="2"/>
  <c r="AC62" i="2"/>
  <c r="AC63" i="2"/>
  <c r="AC64" i="2"/>
  <c r="AC65" i="2"/>
  <c r="AC66" i="2"/>
  <c r="AC67" i="2"/>
  <c r="AC68" i="2"/>
  <c r="AC69" i="2"/>
  <c r="AC70" i="2"/>
  <c r="AC71" i="2"/>
  <c r="AC72" i="2"/>
  <c r="AC73" i="2"/>
  <c r="AC74" i="2"/>
  <c r="AC75" i="2"/>
  <c r="AC7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60" i="2"/>
  <c r="AC21" i="2"/>
  <c r="AC22" i="2"/>
  <c r="AC23" i="2"/>
  <c r="AC24" i="2"/>
  <c r="AC25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B181" i="2"/>
  <c r="B179" i="2"/>
  <c r="B168" i="2"/>
  <c r="B169" i="2"/>
  <c r="B170" i="2"/>
  <c r="B171" i="2"/>
  <c r="B172" i="2"/>
  <c r="B173" i="2"/>
  <c r="B174" i="2"/>
  <c r="B175" i="2"/>
  <c r="B176" i="2"/>
  <c r="B177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52" i="2"/>
  <c r="B53" i="2"/>
  <c r="B54" i="2"/>
  <c r="B55" i="2"/>
  <c r="B56" i="2"/>
  <c r="B57" i="2"/>
  <c r="B58" i="2"/>
  <c r="B59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F10" i="1"/>
  <c r="F11" i="1"/>
  <c r="F12" i="1"/>
  <c r="F13" i="1"/>
  <c r="F14" i="1"/>
  <c r="F15" i="1"/>
  <c r="F16" i="1"/>
  <c r="F17" i="1"/>
  <c r="F9" i="1"/>
  <c r="F180" i="6"/>
  <c r="F179" i="6"/>
  <c r="B179" i="6"/>
  <c r="B180" i="6"/>
  <c r="F178" i="6"/>
  <c r="F177" i="6"/>
  <c r="B177" i="6"/>
  <c r="B178" i="6"/>
  <c r="F176" i="6"/>
  <c r="F175" i="6"/>
  <c r="F174" i="6"/>
  <c r="F173" i="6"/>
  <c r="F172" i="6"/>
  <c r="F171" i="6"/>
  <c r="F170" i="6"/>
  <c r="F169" i="6"/>
  <c r="F168" i="6"/>
  <c r="F167" i="6"/>
  <c r="F166" i="6"/>
  <c r="B166" i="6"/>
  <c r="B167" i="6"/>
  <c r="B168" i="6"/>
  <c r="B169" i="6"/>
  <c r="B170" i="6"/>
  <c r="B171" i="6"/>
  <c r="B172" i="6"/>
  <c r="B173" i="6"/>
  <c r="B174" i="6"/>
  <c r="B175" i="6"/>
  <c r="B17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P128" i="6"/>
  <c r="L128" i="6"/>
  <c r="F128" i="6"/>
  <c r="P127" i="6"/>
  <c r="F127" i="6"/>
  <c r="P126" i="6"/>
  <c r="F126" i="6"/>
  <c r="P125" i="6"/>
  <c r="F125" i="6"/>
  <c r="P124" i="6"/>
  <c r="F124" i="6"/>
  <c r="P123" i="6"/>
  <c r="F123" i="6"/>
  <c r="P122" i="6"/>
  <c r="F122" i="6"/>
  <c r="P121" i="6"/>
  <c r="F121" i="6"/>
  <c r="P120" i="6"/>
  <c r="F120" i="6"/>
  <c r="P119" i="6"/>
  <c r="F119" i="6"/>
  <c r="P118" i="6"/>
  <c r="L118" i="6"/>
  <c r="L119" i="6"/>
  <c r="L120" i="6"/>
  <c r="L121" i="6"/>
  <c r="L122" i="6"/>
  <c r="L123" i="6"/>
  <c r="L124" i="6"/>
  <c r="L125" i="6"/>
  <c r="L126" i="6"/>
  <c r="L127" i="6"/>
  <c r="F118" i="6"/>
  <c r="P117" i="6"/>
  <c r="F117" i="6"/>
  <c r="P116" i="6"/>
  <c r="F116" i="6"/>
  <c r="P115" i="6"/>
  <c r="F115" i="6"/>
  <c r="P114" i="6"/>
  <c r="F114" i="6"/>
  <c r="P113" i="6"/>
  <c r="F113" i="6"/>
  <c r="P112" i="6"/>
  <c r="F112" i="6"/>
  <c r="P111" i="6"/>
  <c r="F111" i="6"/>
  <c r="P110" i="6"/>
  <c r="F110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P109" i="6"/>
  <c r="F109" i="6"/>
  <c r="P108" i="6"/>
  <c r="F108" i="6"/>
  <c r="P107" i="6"/>
  <c r="F107" i="6"/>
  <c r="P106" i="6"/>
  <c r="F106" i="6"/>
  <c r="P105" i="6"/>
  <c r="F105" i="6"/>
  <c r="P104" i="6"/>
  <c r="F104" i="6"/>
  <c r="P103" i="6"/>
  <c r="F103" i="6"/>
  <c r="P102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F102" i="6"/>
  <c r="P101" i="6"/>
  <c r="F101" i="6"/>
  <c r="P100" i="6"/>
  <c r="F100" i="6"/>
  <c r="P99" i="6"/>
  <c r="F99" i="6"/>
  <c r="P98" i="6"/>
  <c r="F98" i="6"/>
  <c r="P97" i="6"/>
  <c r="F97" i="6"/>
  <c r="P96" i="6"/>
  <c r="F96" i="6"/>
  <c r="P95" i="6"/>
  <c r="F95" i="6"/>
  <c r="P94" i="6"/>
  <c r="F94" i="6"/>
  <c r="P93" i="6"/>
  <c r="F93" i="6"/>
  <c r="P92" i="6"/>
  <c r="F92" i="6"/>
  <c r="P91" i="6"/>
  <c r="F91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P90" i="6"/>
  <c r="F90" i="6"/>
  <c r="P89" i="6"/>
  <c r="F89" i="6"/>
  <c r="P88" i="6"/>
  <c r="F88" i="6"/>
  <c r="P87" i="6"/>
  <c r="F87" i="6"/>
  <c r="P86" i="6"/>
  <c r="F86" i="6"/>
  <c r="P85" i="6"/>
  <c r="F85" i="6"/>
  <c r="P84" i="6"/>
  <c r="F84" i="6"/>
  <c r="P83" i="6"/>
  <c r="F83" i="6"/>
  <c r="P82" i="6"/>
  <c r="F82" i="6"/>
  <c r="P81" i="6"/>
  <c r="F81" i="6"/>
  <c r="P80" i="6"/>
  <c r="F80" i="6"/>
  <c r="P79" i="6"/>
  <c r="F79" i="6"/>
  <c r="P78" i="6"/>
  <c r="F78" i="6"/>
  <c r="P77" i="6"/>
  <c r="F77" i="6"/>
  <c r="P76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F76" i="6"/>
  <c r="P75" i="6"/>
  <c r="F75" i="6"/>
  <c r="P74" i="6"/>
  <c r="F74" i="6"/>
  <c r="P73" i="6"/>
  <c r="F73" i="6"/>
  <c r="P72" i="6"/>
  <c r="F72" i="6"/>
  <c r="P71" i="6"/>
  <c r="F71" i="6"/>
  <c r="P70" i="6"/>
  <c r="F70" i="6"/>
  <c r="P69" i="6"/>
  <c r="F69" i="6"/>
  <c r="P68" i="6"/>
  <c r="F68" i="6"/>
  <c r="P67" i="6"/>
  <c r="F67" i="6"/>
  <c r="P66" i="6"/>
  <c r="F66" i="6"/>
  <c r="P65" i="6"/>
  <c r="F65" i="6"/>
  <c r="P64" i="6"/>
  <c r="F64" i="6"/>
  <c r="P63" i="6"/>
  <c r="F63" i="6"/>
  <c r="P62" i="6"/>
  <c r="F62" i="6"/>
  <c r="P61" i="6"/>
  <c r="F61" i="6"/>
  <c r="P60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F60" i="6"/>
  <c r="P59" i="6"/>
  <c r="F59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P58" i="6"/>
  <c r="F58" i="6"/>
  <c r="P57" i="6"/>
  <c r="F57" i="6"/>
  <c r="P56" i="6"/>
  <c r="F56" i="6"/>
  <c r="P55" i="6"/>
  <c r="F55" i="6"/>
  <c r="P54" i="6"/>
  <c r="F54" i="6"/>
  <c r="P53" i="6"/>
  <c r="F53" i="6"/>
  <c r="P52" i="6"/>
  <c r="F52" i="6"/>
  <c r="P51" i="6"/>
  <c r="F51" i="6"/>
  <c r="P50" i="6"/>
  <c r="F50" i="6"/>
  <c r="B50" i="6"/>
  <c r="B51" i="6"/>
  <c r="B52" i="6"/>
  <c r="B53" i="6"/>
  <c r="B54" i="6"/>
  <c r="B55" i="6"/>
  <c r="B56" i="6"/>
  <c r="B57" i="6"/>
  <c r="B58" i="6"/>
  <c r="P49" i="6"/>
  <c r="F49" i="6"/>
  <c r="P48" i="6"/>
  <c r="F48" i="6"/>
  <c r="P47" i="6"/>
  <c r="F47" i="6"/>
  <c r="P46" i="6"/>
  <c r="F46" i="6"/>
  <c r="P45" i="6"/>
  <c r="F45" i="6"/>
  <c r="P44" i="6"/>
  <c r="F44" i="6"/>
  <c r="P43" i="6"/>
  <c r="F43" i="6"/>
  <c r="P42" i="6"/>
  <c r="F42" i="6"/>
  <c r="P41" i="6"/>
  <c r="F41" i="6"/>
  <c r="P40" i="6"/>
  <c r="F40" i="6"/>
  <c r="P39" i="6"/>
  <c r="F39" i="6"/>
  <c r="P38" i="6"/>
  <c r="F38" i="6"/>
  <c r="P37" i="6"/>
  <c r="F37" i="6"/>
  <c r="P36" i="6"/>
  <c r="F36" i="6"/>
  <c r="P35" i="6"/>
  <c r="F35" i="6"/>
  <c r="P34" i="6"/>
  <c r="F34" i="6"/>
  <c r="P33" i="6"/>
  <c r="F33" i="6"/>
  <c r="P32" i="6"/>
  <c r="F32" i="6"/>
  <c r="P31" i="6"/>
  <c r="F31" i="6"/>
  <c r="P30" i="6"/>
  <c r="F30" i="6"/>
  <c r="P29" i="6"/>
  <c r="F29" i="6"/>
  <c r="P28" i="6"/>
  <c r="F28" i="6"/>
  <c r="P27" i="6"/>
  <c r="F27" i="6"/>
  <c r="P26" i="6"/>
  <c r="F26" i="6"/>
  <c r="P25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F25" i="6"/>
  <c r="P24" i="6"/>
  <c r="F24" i="6"/>
  <c r="P23" i="6"/>
  <c r="F23" i="6"/>
  <c r="P22" i="6"/>
  <c r="F22" i="6"/>
  <c r="P21" i="6"/>
  <c r="F21" i="6"/>
  <c r="P20" i="6"/>
  <c r="F20" i="6"/>
  <c r="P19" i="6"/>
  <c r="L19" i="6"/>
  <c r="L20" i="6"/>
  <c r="L21" i="6"/>
  <c r="L22" i="6"/>
  <c r="L23" i="6"/>
  <c r="L24" i="6"/>
  <c r="F19" i="6"/>
  <c r="P18" i="6"/>
  <c r="F18" i="6"/>
  <c r="P17" i="6"/>
  <c r="F17" i="6"/>
  <c r="P16" i="6"/>
  <c r="F16" i="6"/>
  <c r="P15" i="6"/>
  <c r="F15" i="6"/>
  <c r="P14" i="6"/>
  <c r="F14" i="6"/>
  <c r="P13" i="6"/>
  <c r="F13" i="6"/>
  <c r="P12" i="6"/>
  <c r="F12" i="6"/>
  <c r="P11" i="6"/>
  <c r="F11" i="6"/>
  <c r="P10" i="6"/>
  <c r="F10" i="6"/>
  <c r="P9" i="6"/>
  <c r="F9" i="6"/>
  <c r="P8" i="6"/>
  <c r="F8" i="6"/>
  <c r="P7" i="6"/>
  <c r="F7" i="6"/>
  <c r="P6" i="6"/>
  <c r="F6" i="6"/>
  <c r="D16" i="1"/>
  <c r="P5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F5" i="6"/>
  <c r="D17" i="1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O7" i="2"/>
  <c r="F10" i="9"/>
  <c r="F5" i="9"/>
  <c r="F11" i="9"/>
  <c r="F9" i="9"/>
  <c r="F7" i="9"/>
  <c r="J11" i="9"/>
  <c r="G9" i="9"/>
  <c r="T7" i="6"/>
  <c r="H9" i="9"/>
  <c r="G5" i="9"/>
  <c r="H5" i="9"/>
  <c r="T35" i="6"/>
  <c r="H12" i="9"/>
  <c r="T126" i="6"/>
  <c r="G12" i="9"/>
  <c r="T6" i="6"/>
  <c r="H6" i="9"/>
  <c r="G6" i="9"/>
  <c r="G7" i="9"/>
  <c r="T8" i="6"/>
  <c r="H7" i="9"/>
  <c r="T12" i="6"/>
  <c r="H4" i="9"/>
  <c r="G4" i="9"/>
  <c r="G8" i="9"/>
  <c r="T9" i="6"/>
  <c r="H8" i="9"/>
  <c r="G10" i="9"/>
  <c r="T5" i="6"/>
  <c r="H10" i="9"/>
  <c r="F12" i="9"/>
  <c r="D6" i="9"/>
  <c r="J5" i="6"/>
  <c r="E6" i="9"/>
  <c r="D4" i="9"/>
  <c r="E4" i="9"/>
  <c r="D8" i="9"/>
  <c r="E8" i="9"/>
  <c r="D10" i="1"/>
  <c r="D12" i="1"/>
  <c r="D14" i="1"/>
  <c r="D9" i="1"/>
  <c r="D11" i="1"/>
  <c r="D13" i="1"/>
  <c r="D15" i="1"/>
  <c r="L65" i="2"/>
  <c r="L61" i="2"/>
  <c r="L52" i="2"/>
  <c r="L59" i="2"/>
  <c r="L47" i="2"/>
  <c r="L41" i="2"/>
  <c r="L34" i="2"/>
  <c r="L25" i="2"/>
  <c r="L27" i="2"/>
  <c r="F6" i="9"/>
  <c r="J10" i="9"/>
  <c r="I10" i="9"/>
  <c r="J4" i="9"/>
  <c r="I4" i="9"/>
  <c r="I9" i="9"/>
  <c r="J9" i="9"/>
  <c r="J8" i="9"/>
  <c r="I8" i="9"/>
  <c r="J6" i="9"/>
  <c r="I6" i="9"/>
  <c r="I7" i="9"/>
  <c r="J7" i="9"/>
  <c r="J12" i="9"/>
  <c r="I12" i="9"/>
  <c r="I5" i="9"/>
  <c r="J5" i="9"/>
  <c r="F8" i="9"/>
  <c r="F4" i="9"/>
  <c r="G70" i="1"/>
  <c r="L18" i="1"/>
  <c r="K18" i="1"/>
  <c r="M10" i="1"/>
  <c r="M11" i="1"/>
  <c r="M12" i="1"/>
  <c r="M13" i="1"/>
  <c r="M14" i="1"/>
  <c r="M15" i="1"/>
  <c r="M16" i="1"/>
  <c r="M17" i="1"/>
  <c r="M9" i="1"/>
  <c r="D4" i="1"/>
  <c r="D5" i="1"/>
  <c r="D24" i="1"/>
  <c r="F23" i="1"/>
  <c r="D22" i="1"/>
  <c r="D29" i="1"/>
  <c r="D27" i="1"/>
  <c r="D25" i="1"/>
  <c r="D23" i="1"/>
  <c r="H23" i="1"/>
  <c r="E23" i="1"/>
  <c r="F30" i="1"/>
  <c r="F28" i="1"/>
  <c r="F26" i="1"/>
  <c r="F24" i="1"/>
  <c r="D30" i="1"/>
  <c r="H30" i="1"/>
  <c r="G30" i="1"/>
  <c r="D28" i="1"/>
  <c r="H28" i="1"/>
  <c r="G28" i="1"/>
  <c r="D26" i="1"/>
  <c r="H26" i="1"/>
  <c r="G26" i="1"/>
  <c r="F22" i="1"/>
  <c r="F29" i="1"/>
  <c r="F27" i="1"/>
  <c r="F25" i="1"/>
  <c r="M18" i="1"/>
  <c r="H29" i="1"/>
  <c r="E29" i="1"/>
  <c r="D18" i="1"/>
  <c r="H25" i="1"/>
  <c r="E25" i="1"/>
  <c r="H24" i="1"/>
  <c r="G24" i="1"/>
  <c r="H27" i="1"/>
  <c r="E27" i="1"/>
  <c r="H22" i="1"/>
  <c r="G22" i="1"/>
  <c r="F31" i="1"/>
  <c r="K50" i="1"/>
  <c r="H54" i="1"/>
  <c r="F54" i="1"/>
  <c r="D54" i="1"/>
  <c r="K52" i="1"/>
  <c r="H56" i="1"/>
  <c r="F56" i="1"/>
  <c r="E26" i="1"/>
  <c r="E30" i="1"/>
  <c r="G23" i="1"/>
  <c r="G25" i="1"/>
  <c r="G27" i="1"/>
  <c r="G29" i="1"/>
  <c r="E24" i="1"/>
  <c r="E28" i="1"/>
  <c r="E22" i="1"/>
  <c r="H13" i="1"/>
  <c r="H12" i="1"/>
  <c r="H31" i="1"/>
  <c r="I29" i="1"/>
  <c r="K65" i="1"/>
  <c r="AM94" i="2"/>
  <c r="L94" i="2"/>
  <c r="K63" i="1"/>
  <c r="AM92" i="2"/>
  <c r="L92" i="2"/>
  <c r="H69" i="1"/>
  <c r="AM68" i="2"/>
  <c r="L68" i="2"/>
  <c r="H67" i="1"/>
  <c r="AM66" i="2"/>
  <c r="L66" i="2"/>
  <c r="F69" i="1"/>
  <c r="AM48" i="2"/>
  <c r="L48" i="2"/>
  <c r="F67" i="1"/>
  <c r="AM46" i="2"/>
  <c r="L46" i="2"/>
  <c r="L26" i="2"/>
  <c r="K49" i="1"/>
  <c r="L91" i="2"/>
  <c r="D49" i="1"/>
  <c r="I51" i="1"/>
  <c r="G51" i="1"/>
  <c r="K53" i="1"/>
  <c r="I53" i="1"/>
  <c r="G53" i="1"/>
  <c r="E53" i="1"/>
  <c r="L35" i="2"/>
  <c r="K55" i="1"/>
  <c r="I55" i="1"/>
  <c r="G55" i="1"/>
  <c r="E57" i="1"/>
  <c r="I57" i="1"/>
  <c r="D67" i="1"/>
  <c r="AM26" i="2"/>
  <c r="I25" i="1"/>
  <c r="I27" i="1"/>
  <c r="I26" i="1"/>
  <c r="I24" i="1"/>
  <c r="H15" i="1"/>
  <c r="H17" i="1"/>
  <c r="H14" i="1"/>
  <c r="H16" i="1"/>
  <c r="H10" i="1"/>
  <c r="F18" i="1"/>
  <c r="G17" i="1"/>
  <c r="H9" i="1"/>
  <c r="H11" i="1"/>
  <c r="E13" i="1"/>
  <c r="I23" i="1"/>
  <c r="I28" i="1"/>
  <c r="I30" i="1"/>
  <c r="I22" i="1"/>
  <c r="E36" i="1"/>
  <c r="I70" i="1"/>
  <c r="AM79" i="2"/>
  <c r="L79" i="2"/>
  <c r="K68" i="1"/>
  <c r="AM97" i="2"/>
  <c r="L97" i="2"/>
  <c r="K66" i="1"/>
  <c r="AM95" i="2"/>
  <c r="L95" i="2"/>
  <c r="I64" i="1"/>
  <c r="AM73" i="2"/>
  <c r="L73" i="2"/>
  <c r="I68" i="1"/>
  <c r="AM77" i="2"/>
  <c r="L77" i="2"/>
  <c r="I66" i="1"/>
  <c r="AM75" i="2"/>
  <c r="L75" i="2"/>
  <c r="G64" i="1"/>
  <c r="AM53" i="2"/>
  <c r="L53" i="2"/>
  <c r="G68" i="1"/>
  <c r="AM57" i="2"/>
  <c r="L57" i="2"/>
  <c r="G66" i="1"/>
  <c r="AM55" i="2"/>
  <c r="L55" i="2"/>
  <c r="E70" i="1"/>
  <c r="AM39" i="2"/>
  <c r="L39" i="2"/>
  <c r="L21" i="2"/>
  <c r="E66" i="1"/>
  <c r="AM35" i="2"/>
  <c r="D62" i="1"/>
  <c r="AM21" i="2"/>
  <c r="E49" i="1"/>
  <c r="L31" i="2"/>
  <c r="K62" i="1"/>
  <c r="AM91" i="2"/>
  <c r="F36" i="1"/>
  <c r="F62" i="1"/>
  <c r="AM41" i="2"/>
  <c r="G9" i="1"/>
  <c r="I31" i="1"/>
  <c r="G10" i="1"/>
  <c r="E10" i="1"/>
  <c r="E14" i="1"/>
  <c r="G13" i="1"/>
  <c r="G14" i="1"/>
  <c r="G15" i="1"/>
  <c r="G11" i="1"/>
  <c r="G16" i="1"/>
  <c r="G12" i="1"/>
  <c r="E16" i="1"/>
  <c r="E12" i="1"/>
  <c r="E15" i="1"/>
  <c r="E17" i="1"/>
  <c r="E11" i="1"/>
  <c r="H18" i="1"/>
  <c r="D31" i="1"/>
  <c r="E9" i="1"/>
  <c r="E62" i="1"/>
  <c r="AM31" i="2"/>
  <c r="G18" i="1"/>
  <c r="I13" i="1"/>
  <c r="I16" i="1"/>
  <c r="E18" i="1"/>
  <c r="I17" i="1"/>
  <c r="I11" i="1"/>
  <c r="I14" i="1"/>
  <c r="I15" i="1"/>
  <c r="I9" i="1"/>
  <c r="I12" i="1"/>
  <c r="I10" i="1"/>
  <c r="G36" i="1"/>
  <c r="I36" i="1"/>
  <c r="H36" i="1"/>
  <c r="H62" i="1"/>
  <c r="AM61" i="2"/>
  <c r="J36" i="1"/>
  <c r="J49" i="1"/>
  <c r="L81" i="2"/>
  <c r="G49" i="1"/>
  <c r="I49" i="1"/>
  <c r="L36" i="1"/>
  <c r="M36" i="1"/>
  <c r="I18" i="1"/>
  <c r="F39" i="1"/>
  <c r="H39" i="1"/>
  <c r="J39" i="1"/>
  <c r="E39" i="1"/>
  <c r="E65" i="1"/>
  <c r="AM34" i="2"/>
  <c r="G39" i="1"/>
  <c r="I39" i="1"/>
  <c r="D39" i="1"/>
  <c r="E37" i="1"/>
  <c r="G37" i="1"/>
  <c r="G63" i="1"/>
  <c r="AM52" i="2"/>
  <c r="I37" i="1"/>
  <c r="F37" i="1"/>
  <c r="H37" i="1"/>
  <c r="J37" i="1"/>
  <c r="D37" i="1"/>
  <c r="F44" i="1"/>
  <c r="J44" i="1"/>
  <c r="H44" i="1"/>
  <c r="K44" i="1"/>
  <c r="D44" i="1"/>
  <c r="E38" i="1"/>
  <c r="H38" i="1"/>
  <c r="K38" i="1"/>
  <c r="D38" i="1"/>
  <c r="F38" i="1"/>
  <c r="J38" i="1"/>
  <c r="G43" i="1"/>
  <c r="J43" i="1"/>
  <c r="D43" i="1"/>
  <c r="E43" i="1"/>
  <c r="I43" i="1"/>
  <c r="K43" i="1"/>
  <c r="F42" i="1"/>
  <c r="F68" i="1"/>
  <c r="AM47" i="2"/>
  <c r="J42" i="1"/>
  <c r="E42" i="1"/>
  <c r="H42" i="1"/>
  <c r="D42" i="1"/>
  <c r="D68" i="1"/>
  <c r="AM27" i="2"/>
  <c r="E41" i="1"/>
  <c r="I41" i="1"/>
  <c r="K41" i="1"/>
  <c r="G41" i="1"/>
  <c r="J41" i="1"/>
  <c r="H40" i="1"/>
  <c r="H66" i="1"/>
  <c r="AM65" i="2"/>
  <c r="D40" i="1"/>
  <c r="D66" i="1"/>
  <c r="AM25" i="2"/>
  <c r="F40" i="1"/>
  <c r="J40" i="1"/>
  <c r="I45" i="1"/>
  <c r="I62" i="1"/>
  <c r="AM71" i="2"/>
  <c r="L71" i="2"/>
  <c r="G62" i="1"/>
  <c r="AM51" i="2"/>
  <c r="L51" i="2"/>
  <c r="J53" i="1"/>
  <c r="F53" i="1"/>
  <c r="L45" i="2"/>
  <c r="G54" i="1"/>
  <c r="I54" i="1"/>
  <c r="E55" i="1"/>
  <c r="I56" i="1"/>
  <c r="D56" i="1"/>
  <c r="L28" i="2"/>
  <c r="G56" i="1"/>
  <c r="F51" i="1"/>
  <c r="K51" i="1"/>
  <c r="E51" i="1"/>
  <c r="K57" i="1"/>
  <c r="J57" i="1"/>
  <c r="D50" i="1"/>
  <c r="L22" i="2"/>
  <c r="H50" i="1"/>
  <c r="I50" i="1"/>
  <c r="E50" i="1"/>
  <c r="L32" i="2"/>
  <c r="I52" i="1"/>
  <c r="H52" i="1"/>
  <c r="J54" i="1"/>
  <c r="K54" i="1"/>
  <c r="E54" i="1"/>
  <c r="L36" i="2"/>
  <c r="H55" i="1"/>
  <c r="J55" i="1"/>
  <c r="K56" i="1"/>
  <c r="E56" i="1"/>
  <c r="J56" i="1"/>
  <c r="J51" i="1"/>
  <c r="D51" i="1"/>
  <c r="L23" i="2"/>
  <c r="H51" i="1"/>
  <c r="D57" i="1"/>
  <c r="L29" i="2"/>
  <c r="H57" i="1"/>
  <c r="F57" i="1"/>
  <c r="J50" i="1"/>
  <c r="L82" i="2"/>
  <c r="F50" i="1"/>
  <c r="D52" i="1"/>
  <c r="L24" i="2"/>
  <c r="G52" i="1"/>
  <c r="J52" i="1"/>
  <c r="F52" i="1"/>
  <c r="L49" i="1"/>
  <c r="J62" i="1"/>
  <c r="AM81" i="2"/>
  <c r="L37" i="1"/>
  <c r="M37" i="1"/>
  <c r="E45" i="1"/>
  <c r="G45" i="1"/>
  <c r="F45" i="1"/>
  <c r="L40" i="1"/>
  <c r="M40" i="1"/>
  <c r="H45" i="1"/>
  <c r="J45" i="1"/>
  <c r="L41" i="1"/>
  <c r="M41" i="1"/>
  <c r="L38" i="1"/>
  <c r="M38" i="1"/>
  <c r="D45" i="1"/>
  <c r="L42" i="1"/>
  <c r="M42" i="1"/>
  <c r="L43" i="1"/>
  <c r="M43" i="1"/>
  <c r="K45" i="1"/>
  <c r="L44" i="1"/>
  <c r="M44" i="1"/>
  <c r="L39" i="1"/>
  <c r="M39" i="1"/>
  <c r="J69" i="1"/>
  <c r="AM88" i="2"/>
  <c r="L88" i="2"/>
  <c r="K69" i="1"/>
  <c r="AM98" i="2"/>
  <c r="L98" i="2"/>
  <c r="H68" i="1"/>
  <c r="AM67" i="2"/>
  <c r="L67" i="2"/>
  <c r="K67" i="1"/>
  <c r="AM96" i="2"/>
  <c r="L96" i="2"/>
  <c r="H65" i="1"/>
  <c r="AM64" i="2"/>
  <c r="L64" i="2"/>
  <c r="H63" i="1"/>
  <c r="L62" i="2"/>
  <c r="J70" i="1"/>
  <c r="AM89" i="2"/>
  <c r="L89" i="2"/>
  <c r="J66" i="1"/>
  <c r="AM85" i="2"/>
  <c r="L85" i="2"/>
  <c r="J65" i="1"/>
  <c r="AM84" i="2"/>
  <c r="L84" i="2"/>
  <c r="H70" i="1"/>
  <c r="AM69" i="2"/>
  <c r="L69" i="2"/>
  <c r="H64" i="1"/>
  <c r="AM63" i="2"/>
  <c r="L63" i="2"/>
  <c r="J64" i="1"/>
  <c r="AM83" i="2"/>
  <c r="L83" i="2"/>
  <c r="J68" i="1"/>
  <c r="AM87" i="2"/>
  <c r="L87" i="2"/>
  <c r="J67" i="1"/>
  <c r="AM86" i="2"/>
  <c r="L86" i="2"/>
  <c r="I65" i="1"/>
  <c r="AM74" i="2"/>
  <c r="L74" i="2"/>
  <c r="I63" i="1"/>
  <c r="AM72" i="2"/>
  <c r="L72" i="2"/>
  <c r="K70" i="1"/>
  <c r="AM99" i="2"/>
  <c r="L99" i="2"/>
  <c r="K64" i="1"/>
  <c r="L93" i="2"/>
  <c r="I69" i="1"/>
  <c r="AM78" i="2"/>
  <c r="L78" i="2"/>
  <c r="I67" i="1"/>
  <c r="AM76" i="2"/>
  <c r="L76" i="2"/>
  <c r="G65" i="1"/>
  <c r="AM54" i="2"/>
  <c r="L54" i="2"/>
  <c r="G67" i="1"/>
  <c r="AM56" i="2"/>
  <c r="L56" i="2"/>
  <c r="G69" i="1"/>
  <c r="AM58" i="2"/>
  <c r="L58" i="2"/>
  <c r="F65" i="1"/>
  <c r="AM44" i="2"/>
  <c r="L44" i="2"/>
  <c r="F63" i="1"/>
  <c r="AM42" i="2"/>
  <c r="L42" i="2"/>
  <c r="F70" i="1"/>
  <c r="AM49" i="2"/>
  <c r="L49" i="2"/>
  <c r="F64" i="1"/>
  <c r="AM43" i="2"/>
  <c r="L43" i="2"/>
  <c r="E69" i="1"/>
  <c r="AM38" i="2"/>
  <c r="L38" i="2"/>
  <c r="E64" i="1"/>
  <c r="AM33" i="2"/>
  <c r="L33" i="2"/>
  <c r="E68" i="1"/>
  <c r="AM37" i="2"/>
  <c r="L37" i="2"/>
  <c r="D64" i="1"/>
  <c r="AM23" i="2"/>
  <c r="D65" i="1"/>
  <c r="AM24" i="2"/>
  <c r="D63" i="1"/>
  <c r="AM22" i="2"/>
  <c r="D70" i="1"/>
  <c r="AM29" i="2"/>
  <c r="D69" i="1"/>
  <c r="AM28" i="2"/>
  <c r="G58" i="1"/>
  <c r="L54" i="1"/>
  <c r="M54" i="1"/>
  <c r="L53" i="1"/>
  <c r="M53" i="1"/>
  <c r="J58" i="1"/>
  <c r="J63" i="1"/>
  <c r="AM82" i="2"/>
  <c r="E67" i="1"/>
  <c r="E58" i="1"/>
  <c r="F66" i="1"/>
  <c r="I71" i="1"/>
  <c r="L52" i="1"/>
  <c r="M52" i="1"/>
  <c r="F58" i="1"/>
  <c r="L57" i="1"/>
  <c r="M57" i="1"/>
  <c r="L51" i="1"/>
  <c r="M51" i="1"/>
  <c r="I58" i="1"/>
  <c r="E63" i="1"/>
  <c r="AM32" i="2"/>
  <c r="L62" i="1"/>
  <c r="M49" i="1"/>
  <c r="L70" i="1"/>
  <c r="M70" i="1"/>
  <c r="H58" i="1"/>
  <c r="L50" i="1"/>
  <c r="M50" i="1"/>
  <c r="D58" i="1"/>
  <c r="K58" i="1"/>
  <c r="L56" i="1"/>
  <c r="M56" i="1"/>
  <c r="L55" i="1"/>
  <c r="M55" i="1"/>
  <c r="L45" i="1"/>
  <c r="M45" i="1"/>
  <c r="L67" i="1"/>
  <c r="M67" i="1"/>
  <c r="AM36" i="2"/>
  <c r="L66" i="1"/>
  <c r="M66" i="1"/>
  <c r="AM45" i="2"/>
  <c r="K71" i="1"/>
  <c r="AM93" i="2"/>
  <c r="H71" i="1"/>
  <c r="AM62" i="2"/>
  <c r="J71" i="1"/>
  <c r="L68" i="1"/>
  <c r="M68" i="1"/>
  <c r="G71" i="1"/>
  <c r="D71" i="1"/>
  <c r="L64" i="1"/>
  <c r="M64" i="1"/>
  <c r="L65" i="1"/>
  <c r="M65" i="1"/>
  <c r="L69" i="1"/>
  <c r="M69" i="1"/>
  <c r="F71" i="1"/>
  <c r="E71" i="1"/>
  <c r="L58" i="1"/>
  <c r="M58" i="1"/>
  <c r="M62" i="1"/>
  <c r="L63" i="1"/>
  <c r="M63" i="1"/>
  <c r="L71" i="1"/>
  <c r="M71" i="1"/>
  <c r="C6" i="2"/>
  <c r="D6" i="2"/>
  <c r="E6" i="2"/>
  <c r="F6" i="2"/>
  <c r="G6" i="2"/>
  <c r="H6" i="2"/>
  <c r="AD6" i="2"/>
  <c r="AE6" i="2"/>
  <c r="AF6" i="2"/>
  <c r="AG6" i="2"/>
  <c r="AH6" i="2"/>
  <c r="AI6" i="2"/>
  <c r="C7" i="2"/>
  <c r="D7" i="2"/>
  <c r="E7" i="2"/>
  <c r="F7" i="2"/>
  <c r="K7" i="2"/>
  <c r="L7" i="2"/>
  <c r="M7" i="2"/>
  <c r="N7" i="2"/>
  <c r="R7" i="2"/>
  <c r="AD7" i="2"/>
  <c r="AE7" i="2"/>
  <c r="AF7" i="2"/>
  <c r="AG7" i="2"/>
  <c r="AL7" i="2"/>
  <c r="AM7" i="2"/>
  <c r="AN7" i="2"/>
  <c r="AO7" i="2"/>
  <c r="AS7" i="2"/>
  <c r="C8" i="2"/>
  <c r="D8" i="2"/>
  <c r="E8" i="2"/>
  <c r="F8" i="2"/>
  <c r="K8" i="2"/>
  <c r="L8" i="2"/>
  <c r="M8" i="2"/>
  <c r="N8" i="2"/>
  <c r="O8" i="2"/>
  <c r="AD8" i="2"/>
  <c r="AE8" i="2"/>
  <c r="AF8" i="2"/>
  <c r="AG8" i="2"/>
  <c r="AL8" i="2"/>
  <c r="AM8" i="2"/>
  <c r="AN8" i="2"/>
  <c r="AO8" i="2"/>
  <c r="AP8" i="2"/>
  <c r="C9" i="2"/>
  <c r="D9" i="2"/>
  <c r="E9" i="2"/>
  <c r="F9" i="2"/>
  <c r="K9" i="2"/>
  <c r="L9" i="2"/>
  <c r="M9" i="2"/>
  <c r="N9" i="2"/>
  <c r="O9" i="2"/>
  <c r="AD9" i="2"/>
  <c r="AE9" i="2"/>
  <c r="AF9" i="2"/>
  <c r="AG9" i="2"/>
  <c r="AL9" i="2"/>
  <c r="AM9" i="2"/>
  <c r="AN9" i="2"/>
  <c r="AO9" i="2"/>
  <c r="AP9" i="2"/>
  <c r="C10" i="2"/>
  <c r="D10" i="2"/>
  <c r="E10" i="2"/>
  <c r="F10" i="2"/>
  <c r="K10" i="2"/>
  <c r="L10" i="2"/>
  <c r="M10" i="2"/>
  <c r="N10" i="2"/>
  <c r="O10" i="2"/>
  <c r="AD10" i="2"/>
  <c r="AE10" i="2"/>
  <c r="AF10" i="2"/>
  <c r="AG10" i="2"/>
  <c r="AL10" i="2"/>
  <c r="AM10" i="2"/>
  <c r="AN10" i="2"/>
  <c r="AO10" i="2"/>
  <c r="AP10" i="2"/>
  <c r="C11" i="2"/>
  <c r="D11" i="2"/>
  <c r="E11" i="2"/>
  <c r="F11" i="2"/>
  <c r="K11" i="2"/>
  <c r="L11" i="2"/>
  <c r="M11" i="2"/>
  <c r="N11" i="2"/>
  <c r="O11" i="2"/>
  <c r="AD11" i="2"/>
  <c r="AE11" i="2"/>
  <c r="AF11" i="2"/>
  <c r="AG11" i="2"/>
  <c r="AL11" i="2"/>
  <c r="AM11" i="2"/>
  <c r="AN11" i="2"/>
  <c r="AO11" i="2"/>
  <c r="AP11" i="2"/>
  <c r="C12" i="2"/>
  <c r="D12" i="2"/>
  <c r="E12" i="2"/>
  <c r="F12" i="2"/>
  <c r="K12" i="2"/>
  <c r="L12" i="2"/>
  <c r="M12" i="2"/>
  <c r="N12" i="2"/>
  <c r="O12" i="2"/>
  <c r="AD12" i="2"/>
  <c r="AE12" i="2"/>
  <c r="AF12" i="2"/>
  <c r="AG12" i="2"/>
  <c r="AL12" i="2"/>
  <c r="AM12" i="2"/>
  <c r="AN12" i="2"/>
  <c r="AO12" i="2"/>
  <c r="AP12" i="2"/>
  <c r="C13" i="2"/>
  <c r="D13" i="2"/>
  <c r="E13" i="2"/>
  <c r="F13" i="2"/>
  <c r="K13" i="2"/>
  <c r="L13" i="2"/>
  <c r="M13" i="2"/>
  <c r="N13" i="2"/>
  <c r="O13" i="2"/>
  <c r="AD13" i="2"/>
  <c r="AE13" i="2"/>
  <c r="AF13" i="2"/>
  <c r="AG13" i="2"/>
  <c r="AL13" i="2"/>
  <c r="AM13" i="2"/>
  <c r="AN13" i="2"/>
  <c r="AO13" i="2"/>
  <c r="AP13" i="2"/>
  <c r="C14" i="2"/>
  <c r="D14" i="2"/>
  <c r="E14" i="2"/>
  <c r="F14" i="2"/>
  <c r="K14" i="2"/>
  <c r="L14" i="2"/>
  <c r="M14" i="2"/>
  <c r="N14" i="2"/>
  <c r="O14" i="2"/>
  <c r="AD14" i="2"/>
  <c r="AE14" i="2"/>
  <c r="AF14" i="2"/>
  <c r="AG14" i="2"/>
  <c r="AL14" i="2"/>
  <c r="AM14" i="2"/>
  <c r="AN14" i="2"/>
  <c r="AO14" i="2"/>
  <c r="AP14" i="2"/>
  <c r="C15" i="2"/>
  <c r="D15" i="2"/>
  <c r="E15" i="2"/>
  <c r="F15" i="2"/>
  <c r="AD15" i="2"/>
  <c r="AE15" i="2"/>
  <c r="AF15" i="2"/>
  <c r="AG15" i="2"/>
  <c r="C16" i="2"/>
  <c r="D16" i="2"/>
  <c r="E16" i="2"/>
  <c r="F16" i="2"/>
  <c r="AD16" i="2"/>
  <c r="AE16" i="2"/>
  <c r="AF16" i="2"/>
  <c r="AG16" i="2"/>
  <c r="C17" i="2"/>
  <c r="D17" i="2"/>
  <c r="E17" i="2"/>
  <c r="F17" i="2"/>
  <c r="AD17" i="2"/>
  <c r="AE17" i="2"/>
  <c r="AF17" i="2"/>
  <c r="AG17" i="2"/>
  <c r="C18" i="2"/>
  <c r="D18" i="2"/>
  <c r="E18" i="2"/>
  <c r="F18" i="2"/>
  <c r="AD18" i="2"/>
  <c r="AE18" i="2"/>
  <c r="AF18" i="2"/>
  <c r="AG18" i="2"/>
  <c r="C19" i="2"/>
  <c r="D19" i="2"/>
  <c r="E19" i="2"/>
  <c r="F19" i="2"/>
  <c r="AD19" i="2"/>
  <c r="AE19" i="2"/>
  <c r="AF19" i="2"/>
  <c r="AG19" i="2"/>
  <c r="C20" i="2"/>
  <c r="D20" i="2"/>
  <c r="E20" i="2"/>
  <c r="F20" i="2"/>
  <c r="S20" i="2"/>
  <c r="AD20" i="2"/>
  <c r="AE20" i="2"/>
  <c r="AF20" i="2"/>
  <c r="AG20" i="2"/>
  <c r="AH20" i="2"/>
  <c r="AI20" i="2"/>
  <c r="AT20" i="2"/>
  <c r="C21" i="2"/>
  <c r="D21" i="2"/>
  <c r="E21" i="2"/>
  <c r="F21" i="2"/>
  <c r="K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AD21" i="2"/>
  <c r="AE21" i="2"/>
  <c r="AF21" i="2"/>
  <c r="AG21" i="2"/>
  <c r="AL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C22" i="2"/>
  <c r="D22" i="2"/>
  <c r="E22" i="2"/>
  <c r="F22" i="2"/>
  <c r="K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AD22" i="2"/>
  <c r="AE22" i="2"/>
  <c r="AF22" i="2"/>
  <c r="AG22" i="2"/>
  <c r="AL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C23" i="2"/>
  <c r="D23" i="2"/>
  <c r="E23" i="2"/>
  <c r="F23" i="2"/>
  <c r="K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AD23" i="2"/>
  <c r="AE23" i="2"/>
  <c r="AF23" i="2"/>
  <c r="AG23" i="2"/>
  <c r="AL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C24" i="2"/>
  <c r="D24" i="2"/>
  <c r="E24" i="2"/>
  <c r="F24" i="2"/>
  <c r="K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AD24" i="2"/>
  <c r="AE24" i="2"/>
  <c r="AF24" i="2"/>
  <c r="AG24" i="2"/>
  <c r="AL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C25" i="2"/>
  <c r="D25" i="2"/>
  <c r="E25" i="2"/>
  <c r="F25" i="2"/>
  <c r="K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AD25" i="2"/>
  <c r="AE25" i="2"/>
  <c r="AF25" i="2"/>
  <c r="AG25" i="2"/>
  <c r="AL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C26" i="2"/>
  <c r="D26" i="2"/>
  <c r="E26" i="2"/>
  <c r="F26" i="2"/>
  <c r="K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AD26" i="2"/>
  <c r="AE26" i="2"/>
  <c r="AF26" i="2"/>
  <c r="AG26" i="2"/>
  <c r="AH26" i="2"/>
  <c r="AI26" i="2"/>
  <c r="AL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C27" i="2"/>
  <c r="D27" i="2"/>
  <c r="E27" i="2"/>
  <c r="F27" i="2"/>
  <c r="K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AD27" i="2"/>
  <c r="AE27" i="2"/>
  <c r="AF27" i="2"/>
  <c r="AG27" i="2"/>
  <c r="AL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C28" i="2"/>
  <c r="D28" i="2"/>
  <c r="E28" i="2"/>
  <c r="F28" i="2"/>
  <c r="K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AD28" i="2"/>
  <c r="AE28" i="2"/>
  <c r="AF28" i="2"/>
  <c r="AG28" i="2"/>
  <c r="C29" i="2"/>
  <c r="D29" i="2"/>
  <c r="E29" i="2"/>
  <c r="F29" i="2"/>
  <c r="K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AD29" i="2"/>
  <c r="AE29" i="2"/>
  <c r="AF29" i="2"/>
  <c r="AG29" i="2"/>
  <c r="AL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C30" i="2"/>
  <c r="D30" i="2"/>
  <c r="E30" i="2"/>
  <c r="F30" i="2"/>
  <c r="S30" i="2"/>
  <c r="AD30" i="2"/>
  <c r="AE30" i="2"/>
  <c r="AF30" i="2"/>
  <c r="AG30" i="2"/>
  <c r="AT30" i="2"/>
  <c r="C31" i="2"/>
  <c r="D31" i="2"/>
  <c r="E31" i="2"/>
  <c r="F31" i="2"/>
  <c r="K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AD31" i="2"/>
  <c r="AE31" i="2"/>
  <c r="AF31" i="2"/>
  <c r="AG31" i="2"/>
  <c r="AL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C32" i="2"/>
  <c r="D32" i="2"/>
  <c r="E32" i="2"/>
  <c r="F32" i="2"/>
  <c r="K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AD32" i="2"/>
  <c r="AE32" i="2"/>
  <c r="AF32" i="2"/>
  <c r="AG32" i="2"/>
  <c r="AL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C33" i="2"/>
  <c r="D33" i="2"/>
  <c r="E33" i="2"/>
  <c r="F33" i="2"/>
  <c r="K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AD33" i="2"/>
  <c r="AE33" i="2"/>
  <c r="AF33" i="2"/>
  <c r="AG33" i="2"/>
  <c r="AL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C34" i="2"/>
  <c r="D34" i="2"/>
  <c r="E34" i="2"/>
  <c r="F34" i="2"/>
  <c r="K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AD34" i="2"/>
  <c r="AE34" i="2"/>
  <c r="AF34" i="2"/>
  <c r="AG34" i="2"/>
  <c r="AL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C35" i="2"/>
  <c r="D35" i="2"/>
  <c r="E35" i="2"/>
  <c r="F35" i="2"/>
  <c r="K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AD35" i="2"/>
  <c r="AE35" i="2"/>
  <c r="AF35" i="2"/>
  <c r="AG35" i="2"/>
  <c r="AL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C36" i="2"/>
  <c r="D36" i="2"/>
  <c r="E36" i="2"/>
  <c r="F36" i="2"/>
  <c r="K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AD36" i="2"/>
  <c r="AE36" i="2"/>
  <c r="AF36" i="2"/>
  <c r="AG36" i="2"/>
  <c r="AL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C37" i="2"/>
  <c r="D37" i="2"/>
  <c r="E37" i="2"/>
  <c r="F37" i="2"/>
  <c r="K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AD37" i="2"/>
  <c r="AE37" i="2"/>
  <c r="AF37" i="2"/>
  <c r="AG37" i="2"/>
  <c r="AL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C38" i="2"/>
  <c r="D38" i="2"/>
  <c r="E38" i="2"/>
  <c r="F38" i="2"/>
  <c r="K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AD38" i="2"/>
  <c r="AE38" i="2"/>
  <c r="AF38" i="2"/>
  <c r="AG38" i="2"/>
  <c r="C39" i="2"/>
  <c r="D39" i="2"/>
  <c r="E39" i="2"/>
  <c r="F39" i="2"/>
  <c r="K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AD39" i="2"/>
  <c r="AE39" i="2"/>
  <c r="AF39" i="2"/>
  <c r="AG39" i="2"/>
  <c r="AL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C40" i="2"/>
  <c r="D40" i="2"/>
  <c r="E40" i="2"/>
  <c r="F40" i="2"/>
  <c r="S40" i="2"/>
  <c r="AD40" i="2"/>
  <c r="AE40" i="2"/>
  <c r="AF40" i="2"/>
  <c r="AG40" i="2"/>
  <c r="AT40" i="2"/>
  <c r="C41" i="2"/>
  <c r="D41" i="2"/>
  <c r="E41" i="2"/>
  <c r="F41" i="2"/>
  <c r="K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AD41" i="2"/>
  <c r="AE41" i="2"/>
  <c r="AF41" i="2"/>
  <c r="AG41" i="2"/>
  <c r="AL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C42" i="2"/>
  <c r="D42" i="2"/>
  <c r="E42" i="2"/>
  <c r="F42" i="2"/>
  <c r="K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AD42" i="2"/>
  <c r="AE42" i="2"/>
  <c r="AF42" i="2"/>
  <c r="AG42" i="2"/>
  <c r="AL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C43" i="2"/>
  <c r="D43" i="2"/>
  <c r="E43" i="2"/>
  <c r="F43" i="2"/>
  <c r="K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AD43" i="2"/>
  <c r="AE43" i="2"/>
  <c r="AF43" i="2"/>
  <c r="AG43" i="2"/>
  <c r="AL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C44" i="2"/>
  <c r="D44" i="2"/>
  <c r="E44" i="2"/>
  <c r="F44" i="2"/>
  <c r="K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AD44" i="2"/>
  <c r="AE44" i="2"/>
  <c r="AF44" i="2"/>
  <c r="AG44" i="2"/>
  <c r="AL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C45" i="2"/>
  <c r="D45" i="2"/>
  <c r="E45" i="2"/>
  <c r="F45" i="2"/>
  <c r="K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AD45" i="2"/>
  <c r="AE45" i="2"/>
  <c r="AF45" i="2"/>
  <c r="AG45" i="2"/>
  <c r="AL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C46" i="2"/>
  <c r="D46" i="2"/>
  <c r="E46" i="2"/>
  <c r="F46" i="2"/>
  <c r="K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AD46" i="2"/>
  <c r="AE46" i="2"/>
  <c r="AF46" i="2"/>
  <c r="AG46" i="2"/>
  <c r="AL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C47" i="2"/>
  <c r="D47" i="2"/>
  <c r="E47" i="2"/>
  <c r="F47" i="2"/>
  <c r="K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AD47" i="2"/>
  <c r="AE47" i="2"/>
  <c r="AF47" i="2"/>
  <c r="AG47" i="2"/>
  <c r="AL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C48" i="2"/>
  <c r="D48" i="2"/>
  <c r="E48" i="2"/>
  <c r="F48" i="2"/>
  <c r="K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AD48" i="2"/>
  <c r="AE48" i="2"/>
  <c r="AF48" i="2"/>
  <c r="AG48" i="2"/>
  <c r="C49" i="2"/>
  <c r="D49" i="2"/>
  <c r="E49" i="2"/>
  <c r="F49" i="2"/>
  <c r="K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AD49" i="2"/>
  <c r="AE49" i="2"/>
  <c r="AF49" i="2"/>
  <c r="AG49" i="2"/>
  <c r="AL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C50" i="2"/>
  <c r="D50" i="2"/>
  <c r="E50" i="2"/>
  <c r="F50" i="2"/>
  <c r="S50" i="2"/>
  <c r="AD50" i="2"/>
  <c r="AE50" i="2"/>
  <c r="AF50" i="2"/>
  <c r="AG50" i="2"/>
  <c r="AT50" i="2"/>
  <c r="C51" i="2"/>
  <c r="D51" i="2"/>
  <c r="E51" i="2"/>
  <c r="F51" i="2"/>
  <c r="G51" i="2"/>
  <c r="H51" i="2"/>
  <c r="K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AD51" i="2"/>
  <c r="AE51" i="2"/>
  <c r="AF51" i="2"/>
  <c r="AG51" i="2"/>
  <c r="AL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C52" i="2"/>
  <c r="D52" i="2"/>
  <c r="E52" i="2"/>
  <c r="F52" i="2"/>
  <c r="K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AD52" i="2"/>
  <c r="AE52" i="2"/>
  <c r="AF52" i="2"/>
  <c r="AG52" i="2"/>
  <c r="AL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C53" i="2"/>
  <c r="D53" i="2"/>
  <c r="E53" i="2"/>
  <c r="F53" i="2"/>
  <c r="K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AD53" i="2"/>
  <c r="AE53" i="2"/>
  <c r="AF53" i="2"/>
  <c r="AG53" i="2"/>
  <c r="AL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C54" i="2"/>
  <c r="D54" i="2"/>
  <c r="E54" i="2"/>
  <c r="F54" i="2"/>
  <c r="K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AD54" i="2"/>
  <c r="AE54" i="2"/>
  <c r="AF54" i="2"/>
  <c r="AG54" i="2"/>
  <c r="AL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C55" i="2"/>
  <c r="D55" i="2"/>
  <c r="E55" i="2"/>
  <c r="F55" i="2"/>
  <c r="K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AD55" i="2"/>
  <c r="AE55" i="2"/>
  <c r="AF55" i="2"/>
  <c r="AG55" i="2"/>
  <c r="AL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C56" i="2"/>
  <c r="D56" i="2"/>
  <c r="E56" i="2"/>
  <c r="F56" i="2"/>
  <c r="K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AD56" i="2"/>
  <c r="AE56" i="2"/>
  <c r="AF56" i="2"/>
  <c r="AG56" i="2"/>
  <c r="AL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C57" i="2"/>
  <c r="D57" i="2"/>
  <c r="E57" i="2"/>
  <c r="F57" i="2"/>
  <c r="K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AD57" i="2"/>
  <c r="AE57" i="2"/>
  <c r="AF57" i="2"/>
  <c r="AG57" i="2"/>
  <c r="AL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C58" i="2"/>
  <c r="D58" i="2"/>
  <c r="E58" i="2"/>
  <c r="F58" i="2"/>
  <c r="K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AD58" i="2"/>
  <c r="AE58" i="2"/>
  <c r="AF58" i="2"/>
  <c r="AG58" i="2"/>
  <c r="C59" i="2"/>
  <c r="D59" i="2"/>
  <c r="E59" i="2"/>
  <c r="F59" i="2"/>
  <c r="K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AD59" i="2"/>
  <c r="AE59" i="2"/>
  <c r="AF59" i="2"/>
  <c r="AG59" i="2"/>
  <c r="AL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C60" i="2"/>
  <c r="D60" i="2"/>
  <c r="E60" i="2"/>
  <c r="F60" i="2"/>
  <c r="G60" i="2"/>
  <c r="H60" i="2"/>
  <c r="S60" i="2"/>
  <c r="AD60" i="2"/>
  <c r="AE60" i="2"/>
  <c r="AF60" i="2"/>
  <c r="AG60" i="2"/>
  <c r="AT60" i="2"/>
  <c r="C61" i="2"/>
  <c r="D61" i="2"/>
  <c r="E61" i="2"/>
  <c r="F61" i="2"/>
  <c r="K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AD61" i="2"/>
  <c r="AE61" i="2"/>
  <c r="AF61" i="2"/>
  <c r="AG61" i="2"/>
  <c r="AH61" i="2"/>
  <c r="AI61" i="2"/>
  <c r="AL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C62" i="2"/>
  <c r="D62" i="2"/>
  <c r="E62" i="2"/>
  <c r="F62" i="2"/>
  <c r="K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AD62" i="2"/>
  <c r="AE62" i="2"/>
  <c r="AF62" i="2"/>
  <c r="AG62" i="2"/>
  <c r="AL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C63" i="2"/>
  <c r="D63" i="2"/>
  <c r="E63" i="2"/>
  <c r="F63" i="2"/>
  <c r="K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AD63" i="2"/>
  <c r="AE63" i="2"/>
  <c r="AF63" i="2"/>
  <c r="AG63" i="2"/>
  <c r="AL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C64" i="2"/>
  <c r="D64" i="2"/>
  <c r="E64" i="2"/>
  <c r="F64" i="2"/>
  <c r="K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AD64" i="2"/>
  <c r="AE64" i="2"/>
  <c r="AF64" i="2"/>
  <c r="AG64" i="2"/>
  <c r="AL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C65" i="2"/>
  <c r="D65" i="2"/>
  <c r="E65" i="2"/>
  <c r="F65" i="2"/>
  <c r="K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AD65" i="2"/>
  <c r="AE65" i="2"/>
  <c r="AF65" i="2"/>
  <c r="AG65" i="2"/>
  <c r="AL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C66" i="2"/>
  <c r="D66" i="2"/>
  <c r="E66" i="2"/>
  <c r="F66" i="2"/>
  <c r="K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AD66" i="2"/>
  <c r="AE66" i="2"/>
  <c r="AF66" i="2"/>
  <c r="AG66" i="2"/>
  <c r="AL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C67" i="2"/>
  <c r="D67" i="2"/>
  <c r="E67" i="2"/>
  <c r="F67" i="2"/>
  <c r="K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AD67" i="2"/>
  <c r="AE67" i="2"/>
  <c r="AF67" i="2"/>
  <c r="AG67" i="2"/>
  <c r="AL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C68" i="2"/>
  <c r="D68" i="2"/>
  <c r="E68" i="2"/>
  <c r="F68" i="2"/>
  <c r="K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AD68" i="2"/>
  <c r="AE68" i="2"/>
  <c r="AF68" i="2"/>
  <c r="AG68" i="2"/>
  <c r="C69" i="2"/>
  <c r="D69" i="2"/>
  <c r="E69" i="2"/>
  <c r="F69" i="2"/>
  <c r="K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AD69" i="2"/>
  <c r="AE69" i="2"/>
  <c r="AF69" i="2"/>
  <c r="AG69" i="2"/>
  <c r="AL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C70" i="2"/>
  <c r="D70" i="2"/>
  <c r="E70" i="2"/>
  <c r="F70" i="2"/>
  <c r="S70" i="2"/>
  <c r="AD70" i="2"/>
  <c r="AE70" i="2"/>
  <c r="AF70" i="2"/>
  <c r="AG70" i="2"/>
  <c r="AT70" i="2"/>
  <c r="C71" i="2"/>
  <c r="D71" i="2"/>
  <c r="E71" i="2"/>
  <c r="F71" i="2"/>
  <c r="K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AD71" i="2"/>
  <c r="AE71" i="2"/>
  <c r="AF71" i="2"/>
  <c r="AG71" i="2"/>
  <c r="AL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C72" i="2"/>
  <c r="D72" i="2"/>
  <c r="E72" i="2"/>
  <c r="F72" i="2"/>
  <c r="K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AD72" i="2"/>
  <c r="AE72" i="2"/>
  <c r="AF72" i="2"/>
  <c r="AG72" i="2"/>
  <c r="AL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C73" i="2"/>
  <c r="D73" i="2"/>
  <c r="E73" i="2"/>
  <c r="F73" i="2"/>
  <c r="K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AD73" i="2"/>
  <c r="AE73" i="2"/>
  <c r="AF73" i="2"/>
  <c r="AG73" i="2"/>
  <c r="AL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C74" i="2"/>
  <c r="D74" i="2"/>
  <c r="E74" i="2"/>
  <c r="F74" i="2"/>
  <c r="K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AD74" i="2"/>
  <c r="AE74" i="2"/>
  <c r="AF74" i="2"/>
  <c r="AG74" i="2"/>
  <c r="AL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C75" i="2"/>
  <c r="D75" i="2"/>
  <c r="E75" i="2"/>
  <c r="F75" i="2"/>
  <c r="K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AD75" i="2"/>
  <c r="AE75" i="2"/>
  <c r="AF75" i="2"/>
  <c r="AG75" i="2"/>
  <c r="AL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C76" i="2"/>
  <c r="D76" i="2"/>
  <c r="E76" i="2"/>
  <c r="F76" i="2"/>
  <c r="K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AD76" i="2"/>
  <c r="AE76" i="2"/>
  <c r="AF76" i="2"/>
  <c r="AG76" i="2"/>
  <c r="AL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C77" i="2"/>
  <c r="D77" i="2"/>
  <c r="E77" i="2"/>
  <c r="F77" i="2"/>
  <c r="K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AD77" i="2"/>
  <c r="AE77" i="2"/>
  <c r="AF77" i="2"/>
  <c r="AG77" i="2"/>
  <c r="AH77" i="2"/>
  <c r="AI77" i="2"/>
  <c r="AL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C78" i="2"/>
  <c r="D78" i="2"/>
  <c r="E78" i="2"/>
  <c r="F78" i="2"/>
  <c r="K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AD78" i="2"/>
  <c r="AE78" i="2"/>
  <c r="AF78" i="2"/>
  <c r="AG78" i="2"/>
  <c r="C79" i="2"/>
  <c r="D79" i="2"/>
  <c r="E79" i="2"/>
  <c r="F79" i="2"/>
  <c r="K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AD79" i="2"/>
  <c r="AE79" i="2"/>
  <c r="AF79" i="2"/>
  <c r="AG79" i="2"/>
  <c r="AL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C80" i="2"/>
  <c r="D80" i="2"/>
  <c r="E80" i="2"/>
  <c r="F80" i="2"/>
  <c r="S80" i="2"/>
  <c r="AD80" i="2"/>
  <c r="AE80" i="2"/>
  <c r="AF80" i="2"/>
  <c r="AG80" i="2"/>
  <c r="AT80" i="2"/>
  <c r="C81" i="2"/>
  <c r="D81" i="2"/>
  <c r="E81" i="2"/>
  <c r="F81" i="2"/>
  <c r="K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AD81" i="2"/>
  <c r="AE81" i="2"/>
  <c r="AF81" i="2"/>
  <c r="AG81" i="2"/>
  <c r="AL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C82" i="2"/>
  <c r="D82" i="2"/>
  <c r="E82" i="2"/>
  <c r="F82" i="2"/>
  <c r="K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AD82" i="2"/>
  <c r="AE82" i="2"/>
  <c r="AF82" i="2"/>
  <c r="AG82" i="2"/>
  <c r="AL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C83" i="2"/>
  <c r="D83" i="2"/>
  <c r="E83" i="2"/>
  <c r="F83" i="2"/>
  <c r="K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AD83" i="2"/>
  <c r="AE83" i="2"/>
  <c r="AF83" i="2"/>
  <c r="AG83" i="2"/>
  <c r="AL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C84" i="2"/>
  <c r="D84" i="2"/>
  <c r="E84" i="2"/>
  <c r="F84" i="2"/>
  <c r="K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AD84" i="2"/>
  <c r="AE84" i="2"/>
  <c r="AF84" i="2"/>
  <c r="AG84" i="2"/>
  <c r="AL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C85" i="2"/>
  <c r="D85" i="2"/>
  <c r="E85" i="2"/>
  <c r="F85" i="2"/>
  <c r="K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AD85" i="2"/>
  <c r="AE85" i="2"/>
  <c r="AF85" i="2"/>
  <c r="AG85" i="2"/>
  <c r="AL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C86" i="2"/>
  <c r="D86" i="2"/>
  <c r="E86" i="2"/>
  <c r="F86" i="2"/>
  <c r="K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AD86" i="2"/>
  <c r="AE86" i="2"/>
  <c r="AF86" i="2"/>
  <c r="AG86" i="2"/>
  <c r="AL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C87" i="2"/>
  <c r="D87" i="2"/>
  <c r="E87" i="2"/>
  <c r="F87" i="2"/>
  <c r="K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AD87" i="2"/>
  <c r="AE87" i="2"/>
  <c r="AF87" i="2"/>
  <c r="AG87" i="2"/>
  <c r="AL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C88" i="2"/>
  <c r="D88" i="2"/>
  <c r="E88" i="2"/>
  <c r="F88" i="2"/>
  <c r="K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AD88" i="2"/>
  <c r="AE88" i="2"/>
  <c r="AF88" i="2"/>
  <c r="AG88" i="2"/>
  <c r="AU88" i="2"/>
  <c r="AV88" i="2"/>
  <c r="AW88" i="2"/>
  <c r="AX88" i="2"/>
  <c r="AY88" i="2"/>
  <c r="AZ88" i="2"/>
  <c r="C89" i="2"/>
  <c r="D89" i="2"/>
  <c r="E89" i="2"/>
  <c r="F89" i="2"/>
  <c r="K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AD89" i="2"/>
  <c r="AE89" i="2"/>
  <c r="AF89" i="2"/>
  <c r="AG89" i="2"/>
  <c r="AL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C90" i="2"/>
  <c r="D90" i="2"/>
  <c r="E90" i="2"/>
  <c r="F90" i="2"/>
  <c r="S90" i="2"/>
  <c r="AD90" i="2"/>
  <c r="AE90" i="2"/>
  <c r="AF90" i="2"/>
  <c r="AG90" i="2"/>
  <c r="AT90" i="2"/>
  <c r="C91" i="2"/>
  <c r="D91" i="2"/>
  <c r="E91" i="2"/>
  <c r="F91" i="2"/>
  <c r="K91" i="2"/>
  <c r="M91" i="2"/>
  <c r="N91" i="2"/>
  <c r="O91" i="2"/>
  <c r="P91" i="2"/>
  <c r="Q91" i="2"/>
  <c r="R91" i="2"/>
  <c r="S91" i="2"/>
  <c r="AD91" i="2"/>
  <c r="AE91" i="2"/>
  <c r="AF91" i="2"/>
  <c r="AG91" i="2"/>
  <c r="AL91" i="2"/>
  <c r="AN91" i="2"/>
  <c r="AO91" i="2"/>
  <c r="AP91" i="2"/>
  <c r="AQ91" i="2"/>
  <c r="AR91" i="2"/>
  <c r="AS91" i="2"/>
  <c r="AT91" i="2"/>
  <c r="C92" i="2"/>
  <c r="D92" i="2"/>
  <c r="E92" i="2"/>
  <c r="F92" i="2"/>
  <c r="G92" i="2"/>
  <c r="H92" i="2"/>
  <c r="K92" i="2"/>
  <c r="M92" i="2"/>
  <c r="N92" i="2"/>
  <c r="O92" i="2"/>
  <c r="P92" i="2"/>
  <c r="Q92" i="2"/>
  <c r="R92" i="2"/>
  <c r="S92" i="2"/>
  <c r="AD92" i="2"/>
  <c r="AE92" i="2"/>
  <c r="AF92" i="2"/>
  <c r="AG92" i="2"/>
  <c r="AL92" i="2"/>
  <c r="AN92" i="2"/>
  <c r="AO92" i="2"/>
  <c r="AP92" i="2"/>
  <c r="AQ92" i="2"/>
  <c r="AR92" i="2"/>
  <c r="AS92" i="2"/>
  <c r="AT92" i="2"/>
  <c r="C93" i="2"/>
  <c r="D93" i="2"/>
  <c r="E93" i="2"/>
  <c r="F93" i="2"/>
  <c r="K93" i="2"/>
  <c r="M93" i="2"/>
  <c r="N93" i="2"/>
  <c r="O93" i="2"/>
  <c r="P93" i="2"/>
  <c r="Q93" i="2"/>
  <c r="R93" i="2"/>
  <c r="S93" i="2"/>
  <c r="AD93" i="2"/>
  <c r="AE93" i="2"/>
  <c r="AF93" i="2"/>
  <c r="AG93" i="2"/>
  <c r="AL93" i="2"/>
  <c r="AN93" i="2"/>
  <c r="AO93" i="2"/>
  <c r="AP93" i="2"/>
  <c r="AQ93" i="2"/>
  <c r="AR93" i="2"/>
  <c r="AS93" i="2"/>
  <c r="AT93" i="2"/>
  <c r="C94" i="2"/>
  <c r="D94" i="2"/>
  <c r="E94" i="2"/>
  <c r="F94" i="2"/>
  <c r="K94" i="2"/>
  <c r="M94" i="2"/>
  <c r="N94" i="2"/>
  <c r="O94" i="2"/>
  <c r="P94" i="2"/>
  <c r="Q94" i="2"/>
  <c r="R94" i="2"/>
  <c r="S94" i="2"/>
  <c r="AD94" i="2"/>
  <c r="AE94" i="2"/>
  <c r="AF94" i="2"/>
  <c r="AG94" i="2"/>
  <c r="AL94" i="2"/>
  <c r="AN94" i="2"/>
  <c r="AO94" i="2"/>
  <c r="AP94" i="2"/>
  <c r="AQ94" i="2"/>
  <c r="AR94" i="2"/>
  <c r="AS94" i="2"/>
  <c r="AT94" i="2"/>
  <c r="C95" i="2"/>
  <c r="D95" i="2"/>
  <c r="E95" i="2"/>
  <c r="F95" i="2"/>
  <c r="K95" i="2"/>
  <c r="M95" i="2"/>
  <c r="N95" i="2"/>
  <c r="O95" i="2"/>
  <c r="P95" i="2"/>
  <c r="Q95" i="2"/>
  <c r="R95" i="2"/>
  <c r="S95" i="2"/>
  <c r="AD95" i="2"/>
  <c r="AE95" i="2"/>
  <c r="AF95" i="2"/>
  <c r="AG95" i="2"/>
  <c r="AL95" i="2"/>
  <c r="AN95" i="2"/>
  <c r="AO95" i="2"/>
  <c r="AP95" i="2"/>
  <c r="AQ95" i="2"/>
  <c r="AR95" i="2"/>
  <c r="AS95" i="2"/>
  <c r="AT95" i="2"/>
  <c r="C96" i="2"/>
  <c r="D96" i="2"/>
  <c r="E96" i="2"/>
  <c r="F96" i="2"/>
  <c r="K96" i="2"/>
  <c r="M96" i="2"/>
  <c r="N96" i="2"/>
  <c r="O96" i="2"/>
  <c r="P96" i="2"/>
  <c r="Q96" i="2"/>
  <c r="R96" i="2"/>
  <c r="S96" i="2"/>
  <c r="AD96" i="2"/>
  <c r="AE96" i="2"/>
  <c r="AF96" i="2"/>
  <c r="AG96" i="2"/>
  <c r="AL96" i="2"/>
  <c r="AN96" i="2"/>
  <c r="AO96" i="2"/>
  <c r="AP96" i="2"/>
  <c r="AQ96" i="2"/>
  <c r="AR96" i="2"/>
  <c r="AS96" i="2"/>
  <c r="AT96" i="2"/>
  <c r="C97" i="2"/>
  <c r="D97" i="2"/>
  <c r="E97" i="2"/>
  <c r="F97" i="2"/>
  <c r="K97" i="2"/>
  <c r="M97" i="2"/>
  <c r="N97" i="2"/>
  <c r="O97" i="2"/>
  <c r="P97" i="2"/>
  <c r="Q97" i="2"/>
  <c r="R97" i="2"/>
  <c r="S97" i="2"/>
  <c r="AD97" i="2"/>
  <c r="AE97" i="2"/>
  <c r="AF97" i="2"/>
  <c r="AG97" i="2"/>
  <c r="AL97" i="2"/>
  <c r="AN97" i="2"/>
  <c r="AO97" i="2"/>
  <c r="AP97" i="2"/>
  <c r="AQ97" i="2"/>
  <c r="AR97" i="2"/>
  <c r="AS97" i="2"/>
  <c r="AT97" i="2"/>
  <c r="C98" i="2"/>
  <c r="D98" i="2"/>
  <c r="E98" i="2"/>
  <c r="F98" i="2"/>
  <c r="K98" i="2"/>
  <c r="M98" i="2"/>
  <c r="N98" i="2"/>
  <c r="O98" i="2"/>
  <c r="P98" i="2"/>
  <c r="Q98" i="2"/>
  <c r="R98" i="2"/>
  <c r="S98" i="2"/>
  <c r="AD98" i="2"/>
  <c r="AE98" i="2"/>
  <c r="AF98" i="2"/>
  <c r="AG98" i="2"/>
  <c r="C99" i="2"/>
  <c r="D99" i="2"/>
  <c r="E99" i="2"/>
  <c r="F99" i="2"/>
  <c r="K99" i="2"/>
  <c r="M99" i="2"/>
  <c r="N99" i="2"/>
  <c r="O99" i="2"/>
  <c r="P99" i="2"/>
  <c r="Q99" i="2"/>
  <c r="R99" i="2"/>
  <c r="S99" i="2"/>
  <c r="AD99" i="2"/>
  <c r="AE99" i="2"/>
  <c r="AF99" i="2"/>
  <c r="AG99" i="2"/>
  <c r="AL99" i="2"/>
  <c r="AN99" i="2"/>
  <c r="AO99" i="2"/>
  <c r="AP99" i="2"/>
  <c r="AQ99" i="2"/>
  <c r="AR99" i="2"/>
  <c r="AS99" i="2"/>
  <c r="AT99" i="2"/>
  <c r="C100" i="2"/>
  <c r="D100" i="2"/>
  <c r="E100" i="2"/>
  <c r="F100" i="2"/>
  <c r="AD100" i="2"/>
  <c r="AE100" i="2"/>
  <c r="AF100" i="2"/>
  <c r="AG100" i="2"/>
  <c r="C101" i="2"/>
  <c r="D101" i="2"/>
  <c r="E101" i="2"/>
  <c r="F101" i="2"/>
  <c r="AD101" i="2"/>
  <c r="AE101" i="2"/>
  <c r="AF101" i="2"/>
  <c r="AG101" i="2"/>
  <c r="C102" i="2"/>
  <c r="D102" i="2"/>
  <c r="E102" i="2"/>
  <c r="F102" i="2"/>
  <c r="AD102" i="2"/>
  <c r="AE102" i="2"/>
  <c r="AF102" i="2"/>
  <c r="AG102" i="2"/>
  <c r="C103" i="2"/>
  <c r="D103" i="2"/>
  <c r="E103" i="2"/>
  <c r="F103" i="2"/>
  <c r="AD103" i="2"/>
  <c r="AE103" i="2"/>
  <c r="AF103" i="2"/>
  <c r="AG103" i="2"/>
  <c r="AH103" i="2"/>
  <c r="AI103" i="2"/>
  <c r="C104" i="2"/>
  <c r="D104" i="2"/>
  <c r="E104" i="2"/>
  <c r="F104" i="2"/>
  <c r="AD104" i="2"/>
  <c r="AE104" i="2"/>
  <c r="AF104" i="2"/>
  <c r="AG104" i="2"/>
  <c r="C105" i="2"/>
  <c r="D105" i="2"/>
  <c r="E105" i="2"/>
  <c r="F105" i="2"/>
  <c r="AD105" i="2"/>
  <c r="AE105" i="2"/>
  <c r="AF105" i="2"/>
  <c r="AG105" i="2"/>
  <c r="C106" i="2"/>
  <c r="D106" i="2"/>
  <c r="E106" i="2"/>
  <c r="F106" i="2"/>
  <c r="AD106" i="2"/>
  <c r="AE106" i="2"/>
  <c r="AF106" i="2"/>
  <c r="AG106" i="2"/>
  <c r="C107" i="2"/>
  <c r="D107" i="2"/>
  <c r="E107" i="2"/>
  <c r="F107" i="2"/>
  <c r="AD107" i="2"/>
  <c r="AE107" i="2"/>
  <c r="AF107" i="2"/>
  <c r="AG107" i="2"/>
  <c r="C108" i="2"/>
  <c r="D108" i="2"/>
  <c r="E108" i="2"/>
  <c r="F108" i="2"/>
  <c r="AD108" i="2"/>
  <c r="AE108" i="2"/>
  <c r="AF108" i="2"/>
  <c r="AG108" i="2"/>
  <c r="C109" i="2"/>
  <c r="D109" i="2"/>
  <c r="E109" i="2"/>
  <c r="F109" i="2"/>
  <c r="AD109" i="2"/>
  <c r="AE109" i="2"/>
  <c r="AF109" i="2"/>
  <c r="AG109" i="2"/>
  <c r="C110" i="2"/>
  <c r="D110" i="2"/>
  <c r="E110" i="2"/>
  <c r="F110" i="2"/>
  <c r="AD110" i="2"/>
  <c r="AE110" i="2"/>
  <c r="AF110" i="2"/>
  <c r="AG110" i="2"/>
  <c r="C111" i="2"/>
  <c r="D111" i="2"/>
  <c r="E111" i="2"/>
  <c r="F111" i="2"/>
  <c r="G111" i="2"/>
  <c r="H111" i="2"/>
  <c r="AD111" i="2"/>
  <c r="AE111" i="2"/>
  <c r="AF111" i="2"/>
  <c r="AG111" i="2"/>
  <c r="C112" i="2"/>
  <c r="D112" i="2"/>
  <c r="E112" i="2"/>
  <c r="F112" i="2"/>
  <c r="AD112" i="2"/>
  <c r="AE112" i="2"/>
  <c r="AF112" i="2"/>
  <c r="AG112" i="2"/>
  <c r="C113" i="2"/>
  <c r="D113" i="2"/>
  <c r="E113" i="2"/>
  <c r="F113" i="2"/>
  <c r="AD113" i="2"/>
  <c r="AE113" i="2"/>
  <c r="AF113" i="2"/>
  <c r="AG113" i="2"/>
  <c r="C114" i="2"/>
  <c r="D114" i="2"/>
  <c r="E114" i="2"/>
  <c r="F114" i="2"/>
  <c r="AD114" i="2"/>
  <c r="AE114" i="2"/>
  <c r="AF114" i="2"/>
  <c r="AG114" i="2"/>
  <c r="C115" i="2"/>
  <c r="D115" i="2"/>
  <c r="E115" i="2"/>
  <c r="F115" i="2"/>
  <c r="AD115" i="2"/>
  <c r="AE115" i="2"/>
  <c r="AF115" i="2"/>
  <c r="AG115" i="2"/>
  <c r="C116" i="2"/>
  <c r="D116" i="2"/>
  <c r="E116" i="2"/>
  <c r="F116" i="2"/>
  <c r="AD116" i="2"/>
  <c r="AE116" i="2"/>
  <c r="AF116" i="2"/>
  <c r="AG116" i="2"/>
  <c r="C117" i="2"/>
  <c r="D117" i="2"/>
  <c r="E117" i="2"/>
  <c r="F117" i="2"/>
  <c r="AD117" i="2"/>
  <c r="AE117" i="2"/>
  <c r="AF117" i="2"/>
  <c r="AG117" i="2"/>
  <c r="C118" i="2"/>
  <c r="D118" i="2"/>
  <c r="E118" i="2"/>
  <c r="F118" i="2"/>
  <c r="AD118" i="2"/>
  <c r="AE118" i="2"/>
  <c r="AF118" i="2"/>
  <c r="AG118" i="2"/>
  <c r="C119" i="2"/>
  <c r="D119" i="2"/>
  <c r="E119" i="2"/>
  <c r="F119" i="2"/>
  <c r="AD119" i="2"/>
  <c r="AE119" i="2"/>
  <c r="AF119" i="2"/>
  <c r="AG119" i="2"/>
  <c r="AH119" i="2"/>
  <c r="AI119" i="2"/>
  <c r="C120" i="2"/>
  <c r="D120" i="2"/>
  <c r="E120" i="2"/>
  <c r="F120" i="2"/>
  <c r="AD120" i="2"/>
  <c r="AE120" i="2"/>
  <c r="AF120" i="2"/>
  <c r="AG120" i="2"/>
  <c r="C121" i="2"/>
  <c r="D121" i="2"/>
  <c r="E121" i="2"/>
  <c r="F121" i="2"/>
  <c r="AD121" i="2"/>
  <c r="AE121" i="2"/>
  <c r="AF121" i="2"/>
  <c r="AG121" i="2"/>
  <c r="C122" i="2"/>
  <c r="D122" i="2"/>
  <c r="E122" i="2"/>
  <c r="F122" i="2"/>
  <c r="AD122" i="2"/>
  <c r="AE122" i="2"/>
  <c r="AF122" i="2"/>
  <c r="AG122" i="2"/>
  <c r="C123" i="2"/>
  <c r="D123" i="2"/>
  <c r="E123" i="2"/>
  <c r="F123" i="2"/>
  <c r="AD123" i="2"/>
  <c r="AE123" i="2"/>
  <c r="AF123" i="2"/>
  <c r="AG123" i="2"/>
  <c r="C124" i="2"/>
  <c r="D124" i="2"/>
  <c r="E124" i="2"/>
  <c r="F124" i="2"/>
  <c r="AD124" i="2"/>
  <c r="AE124" i="2"/>
  <c r="AF124" i="2"/>
  <c r="AG124" i="2"/>
  <c r="C125" i="2"/>
  <c r="D125" i="2"/>
  <c r="E125" i="2"/>
  <c r="F125" i="2"/>
  <c r="AD125" i="2"/>
  <c r="AE125" i="2"/>
  <c r="AF125" i="2"/>
  <c r="AG125" i="2"/>
  <c r="C126" i="2"/>
  <c r="D126" i="2"/>
  <c r="E126" i="2"/>
  <c r="F126" i="2"/>
  <c r="AD126" i="2"/>
  <c r="AE126" i="2"/>
  <c r="AF126" i="2"/>
  <c r="AG126" i="2"/>
  <c r="C127" i="2"/>
  <c r="D127" i="2"/>
  <c r="E127" i="2"/>
  <c r="F127" i="2"/>
  <c r="AD127" i="2"/>
  <c r="AE127" i="2"/>
  <c r="AF127" i="2"/>
  <c r="AG127" i="2"/>
  <c r="C128" i="2"/>
  <c r="D128" i="2"/>
  <c r="E128" i="2"/>
  <c r="F128" i="2"/>
  <c r="AD128" i="2"/>
  <c r="AE128" i="2"/>
  <c r="AF128" i="2"/>
  <c r="AG128" i="2"/>
  <c r="C129" i="2"/>
  <c r="D129" i="2"/>
  <c r="E129" i="2"/>
  <c r="F129" i="2"/>
  <c r="AD129" i="2"/>
  <c r="AE129" i="2"/>
  <c r="AF129" i="2"/>
  <c r="AG129" i="2"/>
  <c r="AH129" i="2"/>
  <c r="AI129" i="2"/>
  <c r="C130" i="2"/>
  <c r="D130" i="2"/>
  <c r="E130" i="2"/>
  <c r="F130" i="2"/>
  <c r="C131" i="2"/>
  <c r="D131" i="2"/>
  <c r="E131" i="2"/>
  <c r="F131" i="2"/>
  <c r="C132" i="2"/>
  <c r="D132" i="2"/>
  <c r="E132" i="2"/>
  <c r="F132" i="2"/>
  <c r="C133" i="2"/>
  <c r="D133" i="2"/>
  <c r="E133" i="2"/>
  <c r="F133" i="2"/>
  <c r="C134" i="2"/>
  <c r="D134" i="2"/>
  <c r="E134" i="2"/>
  <c r="F134" i="2"/>
  <c r="C135" i="2"/>
  <c r="D135" i="2"/>
  <c r="E135" i="2"/>
  <c r="F135" i="2"/>
  <c r="C136" i="2"/>
  <c r="D136" i="2"/>
  <c r="E136" i="2"/>
  <c r="F136" i="2"/>
  <c r="C137" i="2"/>
  <c r="D137" i="2"/>
  <c r="E137" i="2"/>
  <c r="F137" i="2"/>
  <c r="C138" i="2"/>
  <c r="D138" i="2"/>
  <c r="E138" i="2"/>
  <c r="F138" i="2"/>
  <c r="C139" i="2"/>
  <c r="D139" i="2"/>
  <c r="E139" i="2"/>
  <c r="F139" i="2"/>
  <c r="C140" i="2"/>
  <c r="D140" i="2"/>
  <c r="E140" i="2"/>
  <c r="F140" i="2"/>
  <c r="C141" i="2"/>
  <c r="D141" i="2"/>
  <c r="E141" i="2"/>
  <c r="F141" i="2"/>
  <c r="C142" i="2"/>
  <c r="D142" i="2"/>
  <c r="E142" i="2"/>
  <c r="F142" i="2"/>
  <c r="C143" i="2"/>
  <c r="D143" i="2"/>
  <c r="E143" i="2"/>
  <c r="F143" i="2"/>
  <c r="C144" i="2"/>
  <c r="D144" i="2"/>
  <c r="E144" i="2"/>
  <c r="F144" i="2"/>
  <c r="C145" i="2"/>
  <c r="D145" i="2"/>
  <c r="E145" i="2"/>
  <c r="F145" i="2"/>
  <c r="C146" i="2"/>
  <c r="D146" i="2"/>
  <c r="E146" i="2"/>
  <c r="F146" i="2"/>
  <c r="C147" i="2"/>
  <c r="D147" i="2"/>
  <c r="E147" i="2"/>
  <c r="F147" i="2"/>
  <c r="C148" i="2"/>
  <c r="D148" i="2"/>
  <c r="E148" i="2"/>
  <c r="F148" i="2"/>
  <c r="C149" i="2"/>
  <c r="D149" i="2"/>
  <c r="E149" i="2"/>
  <c r="F149" i="2"/>
  <c r="C150" i="2"/>
  <c r="D150" i="2"/>
  <c r="E150" i="2"/>
  <c r="F150" i="2"/>
  <c r="C151" i="2"/>
  <c r="D151" i="2"/>
  <c r="E151" i="2"/>
  <c r="F151" i="2"/>
  <c r="C152" i="2"/>
  <c r="D152" i="2"/>
  <c r="E152" i="2"/>
  <c r="F152" i="2"/>
  <c r="C153" i="2"/>
  <c r="D153" i="2"/>
  <c r="E153" i="2"/>
  <c r="F153" i="2"/>
  <c r="C154" i="2"/>
  <c r="D154" i="2"/>
  <c r="E154" i="2"/>
  <c r="F154" i="2"/>
  <c r="G154" i="2"/>
  <c r="H154" i="2"/>
  <c r="C155" i="2"/>
  <c r="D155" i="2"/>
  <c r="E155" i="2"/>
  <c r="F155" i="2"/>
  <c r="C156" i="2"/>
  <c r="D156" i="2"/>
  <c r="E156" i="2"/>
  <c r="F156" i="2"/>
  <c r="C157" i="2"/>
  <c r="D157" i="2"/>
  <c r="E157" i="2"/>
  <c r="F157" i="2"/>
  <c r="C158" i="2"/>
  <c r="D158" i="2"/>
  <c r="E158" i="2"/>
  <c r="F158" i="2"/>
  <c r="C159" i="2"/>
  <c r="D159" i="2"/>
  <c r="E159" i="2"/>
  <c r="F159" i="2"/>
  <c r="C160" i="2"/>
  <c r="D160" i="2"/>
  <c r="E160" i="2"/>
  <c r="F160" i="2"/>
  <c r="C161" i="2"/>
  <c r="D161" i="2"/>
  <c r="E161" i="2"/>
  <c r="F161" i="2"/>
  <c r="C162" i="2"/>
  <c r="D162" i="2"/>
  <c r="E162" i="2"/>
  <c r="F162" i="2"/>
  <c r="C163" i="2"/>
  <c r="D163" i="2"/>
  <c r="E163" i="2"/>
  <c r="F163" i="2"/>
  <c r="C164" i="2"/>
  <c r="D164" i="2"/>
  <c r="E164" i="2"/>
  <c r="F164" i="2"/>
  <c r="C165" i="2"/>
  <c r="D165" i="2"/>
  <c r="E165" i="2"/>
  <c r="F165" i="2"/>
  <c r="C166" i="2"/>
  <c r="D166" i="2"/>
  <c r="E166" i="2"/>
  <c r="F166" i="2"/>
  <c r="C167" i="2"/>
  <c r="D167" i="2"/>
  <c r="E167" i="2"/>
  <c r="F167" i="2"/>
  <c r="G167" i="2"/>
  <c r="H167" i="2"/>
  <c r="C168" i="2"/>
  <c r="D168" i="2"/>
  <c r="E168" i="2"/>
  <c r="F168" i="2"/>
  <c r="C169" i="2"/>
  <c r="D169" i="2"/>
  <c r="E169" i="2"/>
  <c r="F169" i="2"/>
  <c r="C170" i="2"/>
  <c r="D170" i="2"/>
  <c r="E170" i="2"/>
  <c r="F170" i="2"/>
  <c r="C171" i="2"/>
  <c r="D171" i="2"/>
  <c r="E171" i="2"/>
  <c r="F171" i="2"/>
  <c r="C172" i="2"/>
  <c r="D172" i="2"/>
  <c r="E172" i="2"/>
  <c r="F172" i="2"/>
  <c r="C173" i="2"/>
  <c r="D173" i="2"/>
  <c r="E173" i="2"/>
  <c r="F173" i="2"/>
  <c r="C174" i="2"/>
  <c r="D174" i="2"/>
  <c r="E174" i="2"/>
  <c r="F174" i="2"/>
  <c r="C175" i="2"/>
  <c r="D175" i="2"/>
  <c r="E175" i="2"/>
  <c r="F175" i="2"/>
  <c r="C176" i="2"/>
  <c r="D176" i="2"/>
  <c r="E176" i="2"/>
  <c r="F176" i="2"/>
  <c r="C177" i="2"/>
  <c r="D177" i="2"/>
  <c r="E177" i="2"/>
  <c r="F177" i="2"/>
  <c r="C178" i="2"/>
  <c r="D178" i="2"/>
  <c r="E178" i="2"/>
  <c r="F178" i="2"/>
  <c r="G178" i="2"/>
  <c r="H178" i="2"/>
  <c r="C179" i="2"/>
  <c r="D179" i="2"/>
  <c r="E179" i="2"/>
  <c r="F179" i="2"/>
  <c r="C180" i="2"/>
  <c r="D180" i="2"/>
  <c r="E180" i="2"/>
  <c r="F180" i="2"/>
  <c r="G180" i="2"/>
  <c r="H180" i="2"/>
  <c r="C181" i="2"/>
  <c r="D181" i="2"/>
  <c r="E181" i="2"/>
  <c r="F181" i="2"/>
  <c r="D187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D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D197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D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D200" i="2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D202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U202" i="2"/>
  <c r="V202" i="2"/>
  <c r="W202" i="2"/>
  <c r="X202" i="2"/>
  <c r="Y202" i="2"/>
  <c r="Z202" i="2"/>
  <c r="AA202" i="2"/>
  <c r="D203" i="2"/>
  <c r="E203" i="2"/>
  <c r="F203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U203" i="2"/>
  <c r="V203" i="2"/>
  <c r="W203" i="2"/>
  <c r="X203" i="2"/>
  <c r="Y203" i="2"/>
  <c r="Z203" i="2"/>
  <c r="AA203" i="2"/>
  <c r="D205" i="2"/>
  <c r="E205" i="2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T205" i="2"/>
  <c r="U205" i="2"/>
  <c r="V205" i="2"/>
  <c r="W205" i="2"/>
  <c r="X205" i="2"/>
  <c r="Y205" i="2"/>
  <c r="Z205" i="2"/>
  <c r="AA205" i="2"/>
  <c r="D206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T206" i="2"/>
  <c r="U206" i="2"/>
  <c r="V206" i="2"/>
  <c r="W206" i="2"/>
  <c r="X206" i="2"/>
  <c r="Y206" i="2"/>
  <c r="Z206" i="2"/>
  <c r="AA206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D209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B4" i="7"/>
  <c r="C4" i="7"/>
  <c r="E4" i="7"/>
  <c r="F4" i="7"/>
  <c r="H4" i="7"/>
  <c r="I4" i="7"/>
  <c r="K4" i="7"/>
  <c r="L4" i="7"/>
  <c r="N4" i="7"/>
  <c r="O4" i="7"/>
  <c r="Q4" i="7"/>
  <c r="R4" i="7"/>
  <c r="T4" i="7"/>
  <c r="U4" i="7"/>
  <c r="W4" i="7"/>
  <c r="X4" i="7"/>
  <c r="B5" i="7"/>
  <c r="C5" i="7"/>
  <c r="E5" i="7"/>
  <c r="F5" i="7"/>
  <c r="H5" i="7"/>
  <c r="I5" i="7"/>
  <c r="K5" i="7"/>
  <c r="L5" i="7"/>
  <c r="N5" i="7"/>
  <c r="O5" i="7"/>
  <c r="Q5" i="7"/>
  <c r="R5" i="7"/>
  <c r="T5" i="7"/>
  <c r="U5" i="7"/>
  <c r="W5" i="7"/>
  <c r="X5" i="7"/>
  <c r="B6" i="7"/>
  <c r="C6" i="7"/>
  <c r="E6" i="7"/>
  <c r="F6" i="7"/>
  <c r="H6" i="7"/>
  <c r="I6" i="7"/>
  <c r="K6" i="7"/>
  <c r="L6" i="7"/>
  <c r="N6" i="7"/>
  <c r="O6" i="7"/>
  <c r="Q6" i="7"/>
  <c r="R6" i="7"/>
  <c r="T6" i="7"/>
  <c r="U6" i="7"/>
  <c r="W6" i="7"/>
  <c r="X6" i="7"/>
  <c r="B7" i="7"/>
  <c r="C7" i="7"/>
  <c r="E7" i="7"/>
  <c r="F7" i="7"/>
  <c r="H7" i="7"/>
  <c r="I7" i="7"/>
  <c r="K7" i="7"/>
  <c r="L7" i="7"/>
  <c r="N7" i="7"/>
  <c r="O7" i="7"/>
  <c r="Q7" i="7"/>
  <c r="R7" i="7"/>
  <c r="T7" i="7"/>
  <c r="U7" i="7"/>
  <c r="W7" i="7"/>
  <c r="X7" i="7"/>
  <c r="B8" i="7"/>
  <c r="C8" i="7"/>
  <c r="E8" i="7"/>
  <c r="F8" i="7"/>
  <c r="H8" i="7"/>
  <c r="I8" i="7"/>
  <c r="K8" i="7"/>
  <c r="L8" i="7"/>
  <c r="N8" i="7"/>
  <c r="O8" i="7"/>
  <c r="Q8" i="7"/>
  <c r="R8" i="7"/>
  <c r="T8" i="7"/>
  <c r="U8" i="7"/>
  <c r="W8" i="7"/>
  <c r="X8" i="7"/>
  <c r="B9" i="7"/>
  <c r="C9" i="7"/>
  <c r="E9" i="7"/>
  <c r="F9" i="7"/>
  <c r="H9" i="7"/>
  <c r="I9" i="7"/>
  <c r="K9" i="7"/>
  <c r="L9" i="7"/>
  <c r="N9" i="7"/>
  <c r="O9" i="7"/>
  <c r="Q9" i="7"/>
  <c r="R9" i="7"/>
  <c r="T9" i="7"/>
  <c r="U9" i="7"/>
  <c r="W9" i="7"/>
  <c r="X9" i="7"/>
  <c r="B10" i="7"/>
  <c r="C10" i="7"/>
  <c r="E10" i="7"/>
  <c r="F10" i="7"/>
  <c r="H10" i="7"/>
  <c r="I10" i="7"/>
  <c r="K10" i="7"/>
  <c r="L10" i="7"/>
  <c r="N10" i="7"/>
  <c r="O10" i="7"/>
  <c r="Q10" i="7"/>
  <c r="R10" i="7"/>
  <c r="T10" i="7"/>
  <c r="U10" i="7"/>
  <c r="W10" i="7"/>
  <c r="X10" i="7"/>
  <c r="B11" i="7"/>
  <c r="C11" i="7"/>
  <c r="E11" i="7"/>
  <c r="F11" i="7"/>
  <c r="H11" i="7"/>
  <c r="I11" i="7"/>
  <c r="K11" i="7"/>
  <c r="L11" i="7"/>
  <c r="N11" i="7"/>
  <c r="O11" i="7"/>
  <c r="Q11" i="7"/>
  <c r="R11" i="7"/>
  <c r="T11" i="7"/>
  <c r="U11" i="7"/>
  <c r="W11" i="7"/>
  <c r="X11" i="7"/>
  <c r="B12" i="7"/>
  <c r="C12" i="7"/>
  <c r="E12" i="7"/>
  <c r="F12" i="7"/>
  <c r="H12" i="7"/>
  <c r="I12" i="7"/>
  <c r="K12" i="7"/>
  <c r="L12" i="7"/>
  <c r="N12" i="7"/>
  <c r="O12" i="7"/>
  <c r="Q12" i="7"/>
  <c r="R12" i="7"/>
  <c r="T12" i="7"/>
  <c r="U12" i="7"/>
  <c r="W12" i="7"/>
  <c r="X12" i="7"/>
  <c r="B13" i="7"/>
  <c r="C13" i="7"/>
  <c r="E13" i="7"/>
  <c r="F13" i="7"/>
  <c r="H13" i="7"/>
  <c r="I13" i="7"/>
  <c r="K13" i="7"/>
  <c r="L13" i="7"/>
  <c r="N13" i="7"/>
  <c r="O13" i="7"/>
  <c r="Q13" i="7"/>
  <c r="R13" i="7"/>
  <c r="T13" i="7"/>
  <c r="U13" i="7"/>
  <c r="W13" i="7"/>
  <c r="X13" i="7"/>
  <c r="B14" i="7"/>
  <c r="C14" i="7"/>
  <c r="E14" i="7"/>
  <c r="F14" i="7"/>
  <c r="H14" i="7"/>
  <c r="I14" i="7"/>
  <c r="K14" i="7"/>
  <c r="L14" i="7"/>
  <c r="N14" i="7"/>
  <c r="O14" i="7"/>
  <c r="Q14" i="7"/>
  <c r="R14" i="7"/>
  <c r="T14" i="7"/>
  <c r="U14" i="7"/>
  <c r="W14" i="7"/>
  <c r="X14" i="7"/>
  <c r="B15" i="7"/>
  <c r="C15" i="7"/>
  <c r="E15" i="7"/>
  <c r="F15" i="7"/>
  <c r="H15" i="7"/>
  <c r="I15" i="7"/>
  <c r="K15" i="7"/>
  <c r="L15" i="7"/>
  <c r="N15" i="7"/>
  <c r="O15" i="7"/>
  <c r="Q15" i="7"/>
  <c r="R15" i="7"/>
  <c r="T15" i="7"/>
  <c r="U15" i="7"/>
  <c r="W15" i="7"/>
  <c r="X15" i="7"/>
  <c r="B16" i="7"/>
  <c r="C16" i="7"/>
  <c r="E16" i="7"/>
  <c r="F16" i="7"/>
  <c r="H16" i="7"/>
  <c r="I16" i="7"/>
  <c r="K16" i="7"/>
  <c r="L16" i="7"/>
  <c r="N16" i="7"/>
  <c r="O16" i="7"/>
  <c r="Q16" i="7"/>
  <c r="R16" i="7"/>
  <c r="T16" i="7"/>
  <c r="U16" i="7"/>
  <c r="W16" i="7"/>
  <c r="X16" i="7"/>
  <c r="B17" i="7"/>
  <c r="C17" i="7"/>
  <c r="E17" i="7"/>
  <c r="F17" i="7"/>
  <c r="H17" i="7"/>
  <c r="I17" i="7"/>
  <c r="K17" i="7"/>
  <c r="L17" i="7"/>
  <c r="N17" i="7"/>
  <c r="O17" i="7"/>
  <c r="Q17" i="7"/>
  <c r="R17" i="7"/>
  <c r="T17" i="7"/>
  <c r="U17" i="7"/>
  <c r="W17" i="7"/>
  <c r="X17" i="7"/>
  <c r="B18" i="7"/>
  <c r="C18" i="7"/>
  <c r="E18" i="7"/>
  <c r="F18" i="7"/>
  <c r="H18" i="7"/>
  <c r="I18" i="7"/>
  <c r="K18" i="7"/>
  <c r="L18" i="7"/>
  <c r="N18" i="7"/>
  <c r="O18" i="7"/>
  <c r="Q18" i="7"/>
  <c r="R18" i="7"/>
  <c r="T18" i="7"/>
  <c r="U18" i="7"/>
  <c r="W18" i="7"/>
  <c r="X18" i="7"/>
  <c r="B19" i="7"/>
  <c r="C19" i="7"/>
  <c r="E19" i="7"/>
  <c r="F19" i="7"/>
  <c r="H19" i="7"/>
  <c r="I19" i="7"/>
  <c r="K19" i="7"/>
  <c r="L19" i="7"/>
  <c r="N19" i="7"/>
  <c r="O19" i="7"/>
  <c r="Q19" i="7"/>
  <c r="R19" i="7"/>
  <c r="T19" i="7"/>
  <c r="U19" i="7"/>
  <c r="W19" i="7"/>
  <c r="X19" i="7"/>
  <c r="B20" i="7"/>
  <c r="C20" i="7"/>
  <c r="E20" i="7"/>
  <c r="F20" i="7"/>
  <c r="H20" i="7"/>
  <c r="I20" i="7"/>
  <c r="K20" i="7"/>
  <c r="L20" i="7"/>
  <c r="N20" i="7"/>
  <c r="O20" i="7"/>
  <c r="Q20" i="7"/>
  <c r="R20" i="7"/>
  <c r="T20" i="7"/>
  <c r="U20" i="7"/>
  <c r="W20" i="7"/>
  <c r="X20" i="7"/>
  <c r="B21" i="7"/>
  <c r="C21" i="7"/>
  <c r="E21" i="7"/>
  <c r="F21" i="7"/>
  <c r="H21" i="7"/>
  <c r="I21" i="7"/>
  <c r="K21" i="7"/>
  <c r="L21" i="7"/>
  <c r="N21" i="7"/>
  <c r="O21" i="7"/>
  <c r="Q21" i="7"/>
  <c r="R21" i="7"/>
  <c r="T21" i="7"/>
  <c r="U21" i="7"/>
  <c r="W21" i="7"/>
  <c r="X21" i="7"/>
  <c r="B22" i="7"/>
  <c r="C22" i="7"/>
  <c r="E22" i="7"/>
  <c r="F22" i="7"/>
  <c r="H22" i="7"/>
  <c r="I22" i="7"/>
  <c r="K22" i="7"/>
  <c r="L22" i="7"/>
  <c r="N22" i="7"/>
  <c r="O22" i="7"/>
  <c r="Q22" i="7"/>
  <c r="R22" i="7"/>
  <c r="T22" i="7"/>
  <c r="U22" i="7"/>
  <c r="W22" i="7"/>
  <c r="X22" i="7"/>
  <c r="B23" i="7"/>
  <c r="C23" i="7"/>
  <c r="E23" i="7"/>
  <c r="F23" i="7"/>
  <c r="H23" i="7"/>
  <c r="I23" i="7"/>
  <c r="K23" i="7"/>
  <c r="L23" i="7"/>
  <c r="N23" i="7"/>
  <c r="O23" i="7"/>
  <c r="Q23" i="7"/>
  <c r="R23" i="7"/>
  <c r="T23" i="7"/>
  <c r="U23" i="7"/>
  <c r="W23" i="7"/>
  <c r="X23" i="7"/>
  <c r="B24" i="7"/>
  <c r="C24" i="7"/>
  <c r="E24" i="7"/>
  <c r="F24" i="7"/>
  <c r="H24" i="7"/>
  <c r="I24" i="7"/>
  <c r="K24" i="7"/>
  <c r="L24" i="7"/>
  <c r="N24" i="7"/>
  <c r="O24" i="7"/>
  <c r="Q24" i="7"/>
  <c r="R24" i="7"/>
  <c r="T24" i="7"/>
  <c r="U24" i="7"/>
  <c r="W24" i="7"/>
  <c r="X24" i="7"/>
  <c r="B25" i="7"/>
  <c r="C25" i="7"/>
  <c r="E25" i="7"/>
  <c r="F25" i="7"/>
  <c r="H25" i="7"/>
  <c r="I25" i="7"/>
  <c r="K25" i="7"/>
  <c r="L25" i="7"/>
  <c r="N25" i="7"/>
  <c r="O25" i="7"/>
  <c r="Q25" i="7"/>
  <c r="R25" i="7"/>
  <c r="T25" i="7"/>
  <c r="U25" i="7"/>
  <c r="W25" i="7"/>
  <c r="X25" i="7"/>
  <c r="B26" i="7"/>
  <c r="C26" i="7"/>
  <c r="E26" i="7"/>
  <c r="F26" i="7"/>
  <c r="H26" i="7"/>
  <c r="I26" i="7"/>
  <c r="K26" i="7"/>
  <c r="L26" i="7"/>
  <c r="N26" i="7"/>
  <c r="O26" i="7"/>
  <c r="Q26" i="7"/>
  <c r="R26" i="7"/>
  <c r="T26" i="7"/>
  <c r="U26" i="7"/>
  <c r="W26" i="7"/>
  <c r="X26" i="7"/>
  <c r="B27" i="7"/>
  <c r="C27" i="7"/>
  <c r="E27" i="7"/>
  <c r="F27" i="7"/>
  <c r="H27" i="7"/>
  <c r="I27" i="7"/>
  <c r="K27" i="7"/>
  <c r="L27" i="7"/>
  <c r="N27" i="7"/>
  <c r="O27" i="7"/>
  <c r="Q27" i="7"/>
  <c r="R27" i="7"/>
  <c r="T27" i="7"/>
  <c r="U27" i="7"/>
  <c r="W27" i="7"/>
  <c r="X27" i="7"/>
  <c r="C31" i="7"/>
  <c r="C32" i="7"/>
</calcChain>
</file>

<file path=xl/sharedStrings.xml><?xml version="1.0" encoding="utf-8"?>
<sst xmlns="http://schemas.openxmlformats.org/spreadsheetml/2006/main" count="551" uniqueCount="90">
  <si>
    <t>Arithmetic</t>
  </si>
  <si>
    <t>Powers &amp; Roots</t>
  </si>
  <si>
    <t>ID</t>
  </si>
  <si>
    <t>Algebra &amp; Equations</t>
  </si>
  <si>
    <t>Geometry</t>
  </si>
  <si>
    <t xml:space="preserve">Word Problems </t>
  </si>
  <si>
    <t>Integer Properties</t>
  </si>
  <si>
    <t>Statistics</t>
  </si>
  <si>
    <t>Counting</t>
  </si>
  <si>
    <t>Probability</t>
  </si>
  <si>
    <t>Problem Solving</t>
  </si>
  <si>
    <t>Raw</t>
  </si>
  <si>
    <t>Sorted</t>
  </si>
  <si>
    <t>Problem</t>
  </si>
  <si>
    <t>Data Sufficiency</t>
  </si>
  <si>
    <t>Data Suficiency</t>
  </si>
  <si>
    <t>TOTAL</t>
  </si>
  <si>
    <t>% of Section</t>
  </si>
  <si>
    <t># of Problems</t>
  </si>
  <si>
    <t>Total</t>
  </si>
  <si>
    <t>% of Total</t>
  </si>
  <si>
    <t>ANSWER</t>
  </si>
  <si>
    <t>B</t>
  </si>
  <si>
    <t>A</t>
  </si>
  <si>
    <t>C</t>
  </si>
  <si>
    <t>D</t>
  </si>
  <si>
    <t>E</t>
  </si>
  <si>
    <t># of problems per drill</t>
  </si>
  <si>
    <t># of drills</t>
  </si>
  <si>
    <t># of questions to be used</t>
  </si>
  <si>
    <t># of questions to dismiss</t>
  </si>
  <si>
    <t># to dismiss</t>
  </si>
  <si>
    <t>P.S.</t>
  </si>
  <si>
    <t>D.S</t>
  </si>
  <si>
    <t>Bucket Size</t>
  </si>
  <si>
    <t>Weight</t>
  </si>
  <si>
    <t>Check</t>
  </si>
  <si>
    <t>Total questions per drill</t>
  </si>
  <si>
    <t>Problem solving questions per drill</t>
  </si>
  <si>
    <t>% of Bucket</t>
  </si>
  <si>
    <t>Data sufficiency questions per drill</t>
  </si>
  <si>
    <t># in section</t>
  </si>
  <si>
    <t>Module</t>
  </si>
  <si>
    <t># Left</t>
  </si>
  <si>
    <t># To pick</t>
  </si>
  <si>
    <t>Random Balancer</t>
  </si>
  <si>
    <t>Question # per module</t>
  </si>
  <si>
    <t>Drill 1</t>
  </si>
  <si>
    <t>Drill 2</t>
  </si>
  <si>
    <t>Drill 3</t>
  </si>
  <si>
    <t>Drill 4</t>
  </si>
  <si>
    <t>Drill 5</t>
  </si>
  <si>
    <t>Drill 6</t>
  </si>
  <si>
    <t>Drill 7</t>
  </si>
  <si>
    <t>Drill 8</t>
  </si>
  <si>
    <t>Drill</t>
  </si>
  <si>
    <t>Run</t>
  </si>
  <si>
    <t>Populated</t>
  </si>
  <si>
    <t>Populate</t>
  </si>
  <si>
    <t>Drawn Question</t>
  </si>
  <si>
    <t>Is Available?</t>
  </si>
  <si>
    <t>Avail. Question Bucket</t>
  </si>
  <si>
    <t>Grouped Avail.</t>
  </si>
  <si>
    <t>Avail. Per Module</t>
  </si>
  <si>
    <t>Disscarded Per Module</t>
  </si>
  <si>
    <t>Random</t>
  </si>
  <si>
    <t>Unique</t>
  </si>
  <si>
    <t>Reset/Run</t>
  </si>
  <si>
    <t>Random Drill Generator</t>
  </si>
  <si>
    <t>Question tally per module</t>
  </si>
  <si>
    <t>Problem S.</t>
  </si>
  <si>
    <t>Data S.</t>
  </si>
  <si>
    <t>P. Solving</t>
  </si>
  <si>
    <t>D. Sufficiency</t>
  </si>
  <si>
    <t>Reset</t>
  </si>
  <si>
    <t>Problem Solving Questions</t>
  </si>
  <si>
    <t>Data Sufficiency Questions</t>
  </si>
  <si>
    <t>Lesson Module</t>
  </si>
  <si>
    <t xml:space="preserve"># answered </t>
  </si>
  <si>
    <t># correct</t>
  </si>
  <si>
    <t>% correct</t>
  </si>
  <si>
    <t>Total % correct</t>
  </si>
  <si>
    <t xml:space="preserve">Problem Solving Questions </t>
  </si>
  <si>
    <t>Question</t>
  </si>
  <si>
    <t>Your  answer</t>
  </si>
  <si>
    <t>Correct Answer</t>
  </si>
  <si>
    <t>USER</t>
  </si>
  <si>
    <t>CORRECT</t>
  </si>
  <si>
    <t>ANSWERED</t>
  </si>
  <si>
    <t>Flag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</si>
</sst>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00D5D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Dashed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8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164" fontId="0" fillId="0" borderId="6" xfId="1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1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0" borderId="12" xfId="0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" fontId="2" fillId="0" borderId="13" xfId="0" applyNumberFormat="1" applyFon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2" fillId="0" borderId="15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3" fillId="0" borderId="13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1" fontId="3" fillId="0" borderId="15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2" fillId="0" borderId="1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/>
    <xf numFmtId="0" fontId="0" fillId="0" borderId="11" xfId="0" applyFill="1" applyBorder="1" applyAlignment="1">
      <alignment horizontal="center"/>
    </xf>
    <xf numFmtId="0" fontId="0" fillId="0" borderId="16" xfId="0" applyBorder="1"/>
    <xf numFmtId="1" fontId="0" fillId="0" borderId="16" xfId="0" applyNumberFormat="1" applyBorder="1"/>
    <xf numFmtId="0" fontId="0" fillId="0" borderId="10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0" xfId="0" applyFont="1"/>
    <xf numFmtId="0" fontId="0" fillId="0" borderId="0" xfId="0" applyFont="1" applyFill="1"/>
    <xf numFmtId="0" fontId="0" fillId="0" borderId="0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/>
    </xf>
    <xf numFmtId="164" fontId="5" fillId="11" borderId="6" xfId="0" applyNumberFormat="1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164" fontId="5" fillId="10" borderId="8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3" fillId="0" borderId="1" xfId="0" applyFont="1" applyFill="1" applyBorder="1" applyAlignment="1">
      <alignment horizontal="center"/>
    </xf>
    <xf numFmtId="0" fontId="5" fillId="9" borderId="1" xfId="0" applyFont="1" applyFill="1" applyBorder="1" applyAlignment="1" applyProtection="1">
      <alignment horizontal="center"/>
      <protection locked="0"/>
    </xf>
    <xf numFmtId="0" fontId="5" fillId="9" borderId="1" xfId="0" applyFont="1" applyFill="1" applyBorder="1" applyAlignment="1">
      <alignment horizontal="center"/>
    </xf>
    <xf numFmtId="0" fontId="6" fillId="0" borderId="1" xfId="0" applyFont="1" applyBorder="1" applyAlignment="1" applyProtection="1">
      <alignment horizontal="center"/>
      <protection locked="0"/>
    </xf>
    <xf numFmtId="0" fontId="0" fillId="0" borderId="3" xfId="0" applyFont="1" applyBorder="1"/>
    <xf numFmtId="0" fontId="5" fillId="0" borderId="8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/>
    </xf>
    <xf numFmtId="164" fontId="3" fillId="10" borderId="8" xfId="0" applyNumberFormat="1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/>
    </xf>
    <xf numFmtId="164" fontId="3" fillId="11" borderId="6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64" fontId="3" fillId="2" borderId="8" xfId="0" applyNumberFormat="1" applyFont="1" applyFill="1" applyBorder="1" applyAlignment="1">
      <alignment horizontal="center"/>
    </xf>
    <xf numFmtId="164" fontId="5" fillId="2" borderId="8" xfId="0" applyNumberFormat="1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164" fontId="3" fillId="3" borderId="8" xfId="0" applyNumberFormat="1" applyFont="1" applyFill="1" applyBorder="1" applyAlignment="1">
      <alignment horizontal="center"/>
    </xf>
    <xf numFmtId="164" fontId="5" fillId="3" borderId="8" xfId="0" applyNumberFormat="1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164" fontId="3" fillId="4" borderId="8" xfId="0" applyNumberFormat="1" applyFont="1" applyFill="1" applyBorder="1" applyAlignment="1">
      <alignment horizontal="center"/>
    </xf>
    <xf numFmtId="164" fontId="5" fillId="4" borderId="8" xfId="0" applyNumberFormat="1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164" fontId="3" fillId="5" borderId="8" xfId="0" applyNumberFormat="1" applyFont="1" applyFill="1" applyBorder="1" applyAlignment="1">
      <alignment horizontal="center"/>
    </xf>
    <xf numFmtId="164" fontId="5" fillId="5" borderId="8" xfId="0" applyNumberFormat="1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164" fontId="3" fillId="6" borderId="8" xfId="0" applyNumberFormat="1" applyFont="1" applyFill="1" applyBorder="1" applyAlignment="1">
      <alignment horizontal="center"/>
    </xf>
    <xf numFmtId="164" fontId="5" fillId="6" borderId="8" xfId="0" applyNumberFormat="1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164" fontId="3" fillId="7" borderId="8" xfId="0" applyNumberFormat="1" applyFont="1" applyFill="1" applyBorder="1" applyAlignment="1">
      <alignment horizontal="center"/>
    </xf>
    <xf numFmtId="164" fontId="5" fillId="7" borderId="8" xfId="0" applyNumberFormat="1" applyFont="1" applyFill="1" applyBorder="1" applyAlignment="1">
      <alignment horizontal="center"/>
    </xf>
    <xf numFmtId="0" fontId="3" fillId="8" borderId="9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center"/>
    </xf>
    <xf numFmtId="164" fontId="3" fillId="8" borderId="8" xfId="0" applyNumberFormat="1" applyFont="1" applyFill="1" applyBorder="1" applyAlignment="1">
      <alignment horizontal="center"/>
    </xf>
    <xf numFmtId="164" fontId="5" fillId="8" borderId="8" xfId="0" applyNumberFormat="1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3" fillId="8" borderId="9" xfId="0" applyFont="1" applyFill="1" applyBorder="1" applyAlignment="1">
      <alignment horizontal="left"/>
    </xf>
    <xf numFmtId="0" fontId="3" fillId="8" borderId="7" xfId="0" applyFont="1" applyFill="1" applyBorder="1" applyAlignment="1">
      <alignment horizontal="left"/>
    </xf>
    <xf numFmtId="0" fontId="3" fillId="10" borderId="9" xfId="0" applyFont="1" applyFill="1" applyBorder="1" applyAlignment="1">
      <alignment horizontal="left"/>
    </xf>
    <xf numFmtId="0" fontId="3" fillId="10" borderId="7" xfId="0" applyFont="1" applyFill="1" applyBorder="1" applyAlignment="1">
      <alignment horizontal="left"/>
    </xf>
    <xf numFmtId="0" fontId="3" fillId="11" borderId="4" xfId="0" applyFont="1" applyFill="1" applyBorder="1" applyAlignment="1">
      <alignment horizontal="left"/>
    </xf>
    <xf numFmtId="0" fontId="3" fillId="11" borderId="3" xfId="0" applyFont="1" applyFill="1" applyBorder="1" applyAlignment="1">
      <alignment horizontal="left"/>
    </xf>
    <xf numFmtId="0" fontId="3" fillId="7" borderId="9" xfId="0" applyFont="1" applyFill="1" applyBorder="1" applyAlignment="1">
      <alignment horizontal="left"/>
    </xf>
    <xf numFmtId="0" fontId="3" fillId="7" borderId="7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3" borderId="9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3" fillId="4" borderId="9" xfId="0" applyFont="1" applyFill="1" applyBorder="1" applyAlignment="1">
      <alignment horizontal="left"/>
    </xf>
    <xf numFmtId="0" fontId="3" fillId="4" borderId="7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3" fillId="5" borderId="9" xfId="0" applyFont="1" applyFill="1" applyBorder="1" applyAlignment="1">
      <alignment horizontal="left"/>
    </xf>
    <xf numFmtId="0" fontId="3" fillId="5" borderId="7" xfId="0" applyFont="1" applyFill="1" applyBorder="1" applyAlignment="1">
      <alignment horizontal="left"/>
    </xf>
    <xf numFmtId="0" fontId="3" fillId="6" borderId="9" xfId="0" applyFont="1" applyFill="1" applyBorder="1" applyAlignment="1">
      <alignment horizontal="left"/>
    </xf>
    <xf numFmtId="0" fontId="0" fillId="6" borderId="7" xfId="0" applyFont="1" applyFill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2">
    <cellStyle name="Normal" xfId="0" builtinId="0"/>
    <cellStyle name="Percent" xfId="1" builtinId="5"/>
  </cellStyles>
  <dxfs count="24">
    <dxf>
      <fill>
        <patternFill>
          <bgColor rgb="FFCC99FF"/>
        </patternFill>
      </fill>
    </dxf>
    <dxf>
      <fill>
        <patternFill>
          <bgColor rgb="FF00D5D0"/>
        </patternFill>
      </fill>
    </dxf>
    <dxf>
      <fill>
        <patternFill>
          <bgColor rgb="FFFFCC99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99CCFF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rgb="FFCC99FF"/>
        </patternFill>
      </fill>
    </dxf>
    <dxf>
      <fill>
        <patternFill>
          <bgColor rgb="FF00D5D0"/>
        </patternFill>
      </fill>
    </dxf>
    <dxf>
      <fill>
        <patternFill>
          <bgColor rgb="FFFFCC99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99CCFF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00FF00"/>
      <color rgb="FFFFCC00"/>
      <color rgb="FF99CCFF"/>
      <color rgb="FFFF99CC"/>
      <color rgb="FFFFFF99"/>
      <color rgb="FFCCFFCC"/>
      <color rgb="FFFFCC99"/>
      <color rgb="FF00D5D0"/>
      <color rgb="FFCC99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.42578125" style="86" customWidth="1"/>
    <col min="2" max="9" width="11.28515625" style="86" customWidth="1"/>
    <col min="10" max="10" width="12" style="86" customWidth="1"/>
    <col min="12" max="16384" width="9.140625" style="86"/>
  </cols>
  <sheetData>
    <row r="1" spans="1:11" x14ac:dyDescent="0.25">
      <c r="J1" s="88"/>
    </row>
    <row r="2" spans="1:11" x14ac:dyDescent="0.25">
      <c r="B2" s="88"/>
      <c r="C2" s="88"/>
      <c r="D2" s="150" t="s">
        <v>75</v>
      </c>
      <c r="E2" s="150"/>
      <c r="F2" s="150"/>
      <c r="G2" s="150" t="s">
        <v>76</v>
      </c>
      <c r="H2" s="150"/>
      <c r="I2" s="150"/>
      <c r="J2" s="99"/>
      <c r="K2" s="13"/>
    </row>
    <row r="3" spans="1:11" ht="30" x14ac:dyDescent="0.25">
      <c r="B3" s="151" t="s">
        <v>77</v>
      </c>
      <c r="C3" s="152"/>
      <c r="D3" s="89" t="s">
        <v>78</v>
      </c>
      <c r="E3" s="89" t="s">
        <v>79</v>
      </c>
      <c r="F3" s="89" t="s">
        <v>80</v>
      </c>
      <c r="G3" s="89" t="s">
        <v>78</v>
      </c>
      <c r="H3" s="89" t="s">
        <v>79</v>
      </c>
      <c r="I3" s="89" t="s">
        <v>80</v>
      </c>
      <c r="J3" s="100" t="s">
        <v>81</v>
      </c>
    </row>
    <row r="4" spans="1:11" x14ac:dyDescent="0.25">
      <c r="B4" s="144" t="s">
        <v>0</v>
      </c>
      <c r="C4" s="145"/>
      <c r="D4" s="105">
        <f>SUMIFS(ANS!$I$5:$I$180,ANS!$F$5:$F$180,1,ANS!$I$5:$I$180,1)</f>
        <v>0</v>
      </c>
      <c r="E4" s="106">
        <f>SUMIFS(ANS!$I$5:$I$180,ANS!$F$5:$F$180,1,ANS!$I$5:$I$180,1,ANS!$J$5:$J$180,1)</f>
        <v>0</v>
      </c>
      <c r="F4" s="107">
        <f>IFERROR(E4/D4,0)</f>
        <v>0</v>
      </c>
      <c r="G4" s="105">
        <f>SUMIFS(ANS!$S$5:$S$128,ANS!$P$5:$P$128,1,ANS!$S$5:$S$128,1)</f>
        <v>0</v>
      </c>
      <c r="H4" s="106">
        <f>SUMIFS(ANS!$S$5:$S$128,ANS!$P$5:$P$128,1,ANS!$S$5:$S$128,1,ANS!$T$5:$T$128,1)</f>
        <v>0</v>
      </c>
      <c r="I4" s="107">
        <f>IFERROR(H4/G4,0)</f>
        <v>0</v>
      </c>
      <c r="J4" s="108">
        <f>IFERROR((H4+E4)/(G4+D4),0)</f>
        <v>0</v>
      </c>
    </row>
    <row r="5" spans="1:11" x14ac:dyDescent="0.25">
      <c r="B5" s="146" t="s">
        <v>1</v>
      </c>
      <c r="C5" s="147"/>
      <c r="D5" s="109">
        <f>SUMIFS(ANS!$I$5:$I$180,ANS!$F$5:$F$180,2,ANS!$I$5:$I$180,1)</f>
        <v>0</v>
      </c>
      <c r="E5" s="110">
        <f>SUMIFS(ANS!$I$5:$I$180,ANS!$F$5:$F$180,2,ANS!$I$5:$I$180,1,ANS!$J$5:$J$180,1)</f>
        <v>0</v>
      </c>
      <c r="F5" s="111">
        <f t="shared" ref="F5:F12" si="0">IFERROR(E5/D5,0)</f>
        <v>0</v>
      </c>
      <c r="G5" s="109">
        <f>SUMIFS(ANS!$S$5:$S$128,ANS!$P$5:$P$128,2,ANS!$S$5:$S$128,1)</f>
        <v>0</v>
      </c>
      <c r="H5" s="110">
        <f>SUMIFS(ANS!$S$5:$S$128,ANS!$P$5:$P$128,2,ANS!$S$5:$S$128,1,ANS!$T$5:$T$128,1)</f>
        <v>0</v>
      </c>
      <c r="I5" s="111">
        <f t="shared" ref="I5:I12" si="1">IFERROR(H5/G5,0)</f>
        <v>0</v>
      </c>
      <c r="J5" s="112">
        <f t="shared" ref="J5:J12" si="2">IFERROR((H5+E5)/(G5+D5),0)</f>
        <v>0</v>
      </c>
    </row>
    <row r="6" spans="1:11" x14ac:dyDescent="0.25">
      <c r="B6" s="148" t="s">
        <v>3</v>
      </c>
      <c r="C6" s="149"/>
      <c r="D6" s="113">
        <f>SUMIFS(ANS!$I$5:$I$180,ANS!$F$5:$F$180,3,ANS!$I$5:$I$180,1)</f>
        <v>0</v>
      </c>
      <c r="E6" s="114">
        <f>SUMIFS(ANS!$I$5:$I$180,ANS!$F$5:$F$180,3,ANS!$I$5:$I$180,1,ANS!$J$5:$J$180,1)</f>
        <v>0</v>
      </c>
      <c r="F6" s="115">
        <f t="shared" si="0"/>
        <v>0</v>
      </c>
      <c r="G6" s="113">
        <f>SUMIFS(ANS!$S$5:$S$128,ANS!$P$5:$P$128,3,ANS!$S$5:$S$128,1)</f>
        <v>0</v>
      </c>
      <c r="H6" s="114">
        <f>SUMIFS(ANS!$S$5:$S$128,ANS!$P$5:$P$128,3,ANS!$S$5:$S$128,1,ANS!$T$5:$T$128,1)</f>
        <v>0</v>
      </c>
      <c r="I6" s="115">
        <f t="shared" si="1"/>
        <v>0</v>
      </c>
      <c r="J6" s="116">
        <f t="shared" si="2"/>
        <v>0</v>
      </c>
    </row>
    <row r="7" spans="1:11" x14ac:dyDescent="0.25">
      <c r="B7" s="153" t="s">
        <v>4</v>
      </c>
      <c r="C7" s="154"/>
      <c r="D7" s="117">
        <f>SUMIFS(ANS!$I$5:$I$180,ANS!$F$5:$F$180,4,ANS!$I$5:$I$180,1)</f>
        <v>0</v>
      </c>
      <c r="E7" s="118">
        <f>SUMIFS(ANS!$I$5:$I$180,ANS!$F$5:$F$180,4,ANS!$I$5:$I$180,1,ANS!$J$5:$J$180,1)</f>
        <v>0</v>
      </c>
      <c r="F7" s="119">
        <f t="shared" si="0"/>
        <v>0</v>
      </c>
      <c r="G7" s="117">
        <f>SUMIFS(ANS!$S$5:$S$128,ANS!$P$5:$P$128,4,ANS!$S$5:$S$128,1)</f>
        <v>0</v>
      </c>
      <c r="H7" s="118">
        <f>SUMIFS(ANS!$S$5:$S$128,ANS!$P$5:$P$128,4,ANS!$S$5:$S$128,1,ANS!$T$5:$T$128,1)</f>
        <v>0</v>
      </c>
      <c r="I7" s="119">
        <f t="shared" si="1"/>
        <v>0</v>
      </c>
      <c r="J7" s="120">
        <f t="shared" si="2"/>
        <v>0</v>
      </c>
    </row>
    <row r="8" spans="1:11" x14ac:dyDescent="0.25">
      <c r="B8" s="155" t="s">
        <v>5</v>
      </c>
      <c r="C8" s="156"/>
      <c r="D8" s="121">
        <f>SUMIFS(ANS!$I$5:$I$180,ANS!$F$5:$F$180,5,ANS!$I$5:$I$180,1)</f>
        <v>0</v>
      </c>
      <c r="E8" s="122">
        <f>SUMIFS(ANS!$I$5:$I$180,ANS!$F$5:$F$180,5,ANS!$I$5:$I$180,1,ANS!$J$5:$J$180,1)</f>
        <v>0</v>
      </c>
      <c r="F8" s="123">
        <f t="shared" si="0"/>
        <v>0</v>
      </c>
      <c r="G8" s="121">
        <f>SUMIFS(ANS!$S$5:$S$128,ANS!$P$5:$P$128,5,ANS!$S$5:$S$128,1)</f>
        <v>0</v>
      </c>
      <c r="H8" s="122">
        <f>SUMIFS(ANS!$S$5:$S$128,ANS!$P$5:$P$128,5,ANS!$S$5:$S$128,1,ANS!$T$5:$T$128,1)</f>
        <v>0</v>
      </c>
      <c r="I8" s="123">
        <f t="shared" si="1"/>
        <v>0</v>
      </c>
      <c r="J8" s="124">
        <f t="shared" si="2"/>
        <v>0</v>
      </c>
    </row>
    <row r="9" spans="1:11" x14ac:dyDescent="0.25">
      <c r="B9" s="142" t="s">
        <v>6</v>
      </c>
      <c r="C9" s="143"/>
      <c r="D9" s="125">
        <f>SUMIFS(ANS!$I$5:$I$180,ANS!$F$5:$F$180,6,ANS!$I$5:$I$180,1)</f>
        <v>0</v>
      </c>
      <c r="E9" s="126">
        <f>SUMIFS(ANS!$I$5:$I$180,ANS!$F$5:$F$180,6,ANS!$I$5:$I$180,1,ANS!$J$5:$J$180,1)</f>
        <v>0</v>
      </c>
      <c r="F9" s="127">
        <f t="shared" si="0"/>
        <v>0</v>
      </c>
      <c r="G9" s="125">
        <f>SUMIFS(ANS!$S$5:$S$128,ANS!$P$5:$P$128,6,ANS!$S$5:$S$128,1)</f>
        <v>0</v>
      </c>
      <c r="H9" s="126">
        <f>SUMIFS(ANS!$S$5:$S$128,ANS!$P$5:$P$128,6,ANS!$S$5:$S$128,1,ANS!$T$5:$T$128,1)</f>
        <v>0</v>
      </c>
      <c r="I9" s="127">
        <f t="shared" si="1"/>
        <v>0</v>
      </c>
      <c r="J9" s="128">
        <f t="shared" si="2"/>
        <v>0</v>
      </c>
    </row>
    <row r="10" spans="1:11" x14ac:dyDescent="0.25">
      <c r="B10" s="136" t="s">
        <v>7</v>
      </c>
      <c r="C10" s="137"/>
      <c r="D10" s="129">
        <f>SUMIFS(ANS!$I$5:$I$180,ANS!$F$5:$F$180,7,ANS!$I$5:$I$180,1)</f>
        <v>0</v>
      </c>
      <c r="E10" s="130">
        <f>SUMIFS(ANS!$I$5:$I$180,ANS!$F$5:$F$180,7,ANS!$I$5:$I$180,1,ANS!$J$5:$J$180,1)</f>
        <v>0</v>
      </c>
      <c r="F10" s="131">
        <f t="shared" si="0"/>
        <v>0</v>
      </c>
      <c r="G10" s="129">
        <f>SUMIFS(ANS!$S$5:$S$128,ANS!$P$5:$P$128,7,ANS!$S$5:$S$128,1)</f>
        <v>0</v>
      </c>
      <c r="H10" s="130">
        <f>SUMIFS(ANS!$S$5:$S$128,ANS!$P$5:$P$128,7,ANS!$S$5:$S$128,1,ANS!$T$5:$T$128,1)</f>
        <v>0</v>
      </c>
      <c r="I10" s="131">
        <f t="shared" si="1"/>
        <v>0</v>
      </c>
      <c r="J10" s="132">
        <f t="shared" si="2"/>
        <v>0</v>
      </c>
    </row>
    <row r="11" spans="1:11" x14ac:dyDescent="0.25">
      <c r="B11" s="138" t="s">
        <v>8</v>
      </c>
      <c r="C11" s="139"/>
      <c r="D11" s="101">
        <f>SUMIFS(ANS!$I$5:$I$180,ANS!$F$5:$F$180,8,ANS!$I$5:$I$180,1)</f>
        <v>0</v>
      </c>
      <c r="E11" s="92">
        <f>SUMIFS(ANS!$I$5:$I$180,ANS!$F$5:$F$180,8,ANS!$I$5:$I$180,1,ANS!$J$5:$J$180,1)</f>
        <v>0</v>
      </c>
      <c r="F11" s="102">
        <f t="shared" si="0"/>
        <v>0</v>
      </c>
      <c r="G11" s="101">
        <f>SUMIFS(ANS!$S$5:$S$128,ANS!$P$5:$P$128,8,ANS!$S$5:$S$128,1)</f>
        <v>0</v>
      </c>
      <c r="H11" s="92">
        <f>SUMIFS(ANS!$S$5:$S$128,ANS!$P$5:$P$128,8,ANS!$S$5:$S$128,1,ANS!$T$5:$T$128,1)</f>
        <v>0</v>
      </c>
      <c r="I11" s="102">
        <f t="shared" si="1"/>
        <v>0</v>
      </c>
      <c r="J11" s="93">
        <f t="shared" si="2"/>
        <v>0</v>
      </c>
    </row>
    <row r="12" spans="1:11" x14ac:dyDescent="0.25">
      <c r="B12" s="140" t="s">
        <v>9</v>
      </c>
      <c r="C12" s="141"/>
      <c r="D12" s="103">
        <f>SUMIFS(ANS!$I$5:$I$180,ANS!$F$5:$F$180,9,ANS!$I$5:$I$180,1)</f>
        <v>0</v>
      </c>
      <c r="E12" s="90">
        <f>SUMIFS(ANS!$I$5:$I$180,ANS!$F$5:$F$180,9,ANS!$I$5:$I$180,1,ANS!$J$5:$J$180,1)</f>
        <v>0</v>
      </c>
      <c r="F12" s="104">
        <f t="shared" si="0"/>
        <v>0</v>
      </c>
      <c r="G12" s="103">
        <f>SUMIFS(ANS!$S$5:$S$128,ANS!$P$5:$P$128,9,ANS!$S$5:$S$128,1)</f>
        <v>0</v>
      </c>
      <c r="H12" s="90">
        <f>SUMIFS(ANS!$S$5:$S$128,ANS!$P$5:$P$128,9,ANS!$S$5:$S$128,1,ANS!$T$5:$T$128,1)</f>
        <v>0</v>
      </c>
      <c r="I12" s="104">
        <f t="shared" si="1"/>
        <v>0</v>
      </c>
      <c r="J12" s="91">
        <f t="shared" si="2"/>
        <v>0</v>
      </c>
    </row>
    <row r="13" spans="1:11" s="87" customFormat="1" x14ac:dyDescent="0.25">
      <c r="A13" s="86"/>
      <c r="B13" s="88"/>
      <c r="C13" s="88"/>
      <c r="D13" s="88"/>
      <c r="E13" s="88"/>
      <c r="F13" s="88"/>
      <c r="G13" s="88"/>
      <c r="H13" s="88"/>
      <c r="I13" s="88"/>
      <c r="J13" s="88"/>
      <c r="K13"/>
    </row>
    <row r="14" spans="1:11" s="87" customFormat="1" x14ac:dyDescent="0.25">
      <c r="A14" s="86"/>
      <c r="B14" s="86"/>
      <c r="C14" s="86"/>
      <c r="D14" s="86"/>
      <c r="E14" s="86"/>
      <c r="F14" s="86"/>
      <c r="G14" s="86"/>
      <c r="H14" s="86"/>
      <c r="I14" s="86"/>
      <c r="J14" s="86"/>
      <c r="K14"/>
    </row>
    <row r="15" spans="1:11" x14ac:dyDescent="0.25">
      <c r="B15" s="135" t="s">
        <v>82</v>
      </c>
      <c r="C15" s="135"/>
      <c r="D15" s="135"/>
      <c r="E15" s="135"/>
      <c r="F15" s="94"/>
      <c r="G15" s="135" t="s">
        <v>76</v>
      </c>
      <c r="H15" s="135"/>
      <c r="I15" s="135"/>
      <c r="J15" s="135"/>
    </row>
    <row r="16" spans="1:11" ht="30" x14ac:dyDescent="0.25">
      <c r="B16" s="133" t="s">
        <v>83</v>
      </c>
      <c r="C16" s="133" t="s">
        <v>84</v>
      </c>
      <c r="D16" s="133" t="s">
        <v>85</v>
      </c>
      <c r="E16" s="133" t="s">
        <v>89</v>
      </c>
      <c r="F16" s="134"/>
      <c r="G16" s="133" t="s">
        <v>83</v>
      </c>
      <c r="H16" s="133" t="s">
        <v>84</v>
      </c>
      <c r="I16" s="133" t="s">
        <v>85</v>
      </c>
      <c r="J16" s="133" t="s">
        <v>89</v>
      </c>
    </row>
    <row r="17" spans="2:10" x14ac:dyDescent="0.25">
      <c r="B17" s="95">
        <v>1</v>
      </c>
      <c r="C17" s="96"/>
      <c r="D17" s="97" t="str">
        <f>IF(ANS!H5&lt;&gt;"",ANS!G5,"")</f>
        <v/>
      </c>
      <c r="E17" s="98"/>
      <c r="G17" s="95">
        <v>1</v>
      </c>
      <c r="H17" s="96"/>
      <c r="I17" s="97" t="str">
        <f>IF(ANS!R5&lt;&gt;"",ANS!Q5,"")</f>
        <v/>
      </c>
      <c r="J17" s="98"/>
    </row>
    <row r="18" spans="2:10" x14ac:dyDescent="0.25">
      <c r="B18" s="95">
        <v>2</v>
      </c>
      <c r="C18" s="96"/>
      <c r="D18" s="97" t="str">
        <f>IF(ANS!H6&lt;&gt;"",ANS!G6,"")</f>
        <v/>
      </c>
      <c r="E18" s="98"/>
      <c r="G18" s="95">
        <v>2</v>
      </c>
      <c r="H18" s="96"/>
      <c r="I18" s="97" t="str">
        <f>IF(ANS!R6&lt;&gt;"",ANS!Q6,"")</f>
        <v/>
      </c>
      <c r="J18" s="98"/>
    </row>
    <row r="19" spans="2:10" x14ac:dyDescent="0.25">
      <c r="B19" s="95">
        <v>3</v>
      </c>
      <c r="C19" s="96"/>
      <c r="D19" s="97" t="str">
        <f>IF(ANS!H7&lt;&gt;"",ANS!G7,"")</f>
        <v/>
      </c>
      <c r="E19" s="98"/>
      <c r="G19" s="95">
        <v>3</v>
      </c>
      <c r="H19" s="96"/>
      <c r="I19" s="97" t="str">
        <f>IF(ANS!R7&lt;&gt;"",ANS!Q7,"")</f>
        <v/>
      </c>
      <c r="J19" s="98"/>
    </row>
    <row r="20" spans="2:10" x14ac:dyDescent="0.25">
      <c r="B20" s="95">
        <v>4</v>
      </c>
      <c r="C20" s="96"/>
      <c r="D20" s="97" t="str">
        <f>IF(ANS!H8&lt;&gt;"",ANS!G8,"")</f>
        <v/>
      </c>
      <c r="E20" s="98"/>
      <c r="G20" s="95">
        <v>4</v>
      </c>
      <c r="H20" s="96"/>
      <c r="I20" s="97" t="str">
        <f>IF(ANS!R8&lt;&gt;"",ANS!Q8,"")</f>
        <v/>
      </c>
      <c r="J20" s="98"/>
    </row>
    <row r="21" spans="2:10" x14ac:dyDescent="0.25">
      <c r="B21" s="95">
        <v>5</v>
      </c>
      <c r="C21" s="96"/>
      <c r="D21" s="97" t="str">
        <f>IF(ANS!H9&lt;&gt;"",ANS!G9,"")</f>
        <v/>
      </c>
      <c r="E21" s="98"/>
      <c r="G21" s="95">
        <v>5</v>
      </c>
      <c r="H21" s="96"/>
      <c r="I21" s="97" t="str">
        <f>IF(ANS!R9&lt;&gt;"",ANS!Q9,"")</f>
        <v/>
      </c>
      <c r="J21" s="98"/>
    </row>
    <row r="22" spans="2:10" x14ac:dyDescent="0.25">
      <c r="B22" s="95">
        <v>6</v>
      </c>
      <c r="C22" s="96"/>
      <c r="D22" s="97" t="str">
        <f>IF(ANS!H10&lt;&gt;"",ANS!G10,"")</f>
        <v/>
      </c>
      <c r="E22" s="98"/>
      <c r="G22" s="95">
        <v>6</v>
      </c>
      <c r="H22" s="96"/>
      <c r="I22" s="97" t="str">
        <f>IF(ANS!R10&lt;&gt;"",ANS!Q10,"")</f>
        <v/>
      </c>
      <c r="J22" s="98"/>
    </row>
    <row r="23" spans="2:10" x14ac:dyDescent="0.25">
      <c r="B23" s="95">
        <v>7</v>
      </c>
      <c r="C23" s="96"/>
      <c r="D23" s="97" t="str">
        <f>IF(ANS!H11&lt;&gt;"",ANS!G11,"")</f>
        <v/>
      </c>
      <c r="E23" s="98"/>
      <c r="G23" s="95">
        <v>7</v>
      </c>
      <c r="H23" s="96"/>
      <c r="I23" s="97" t="str">
        <f>IF(ANS!R11&lt;&gt;"",ANS!Q11,"")</f>
        <v/>
      </c>
      <c r="J23" s="98"/>
    </row>
    <row r="24" spans="2:10" x14ac:dyDescent="0.25">
      <c r="B24" s="95">
        <v>8</v>
      </c>
      <c r="C24" s="96"/>
      <c r="D24" s="97" t="str">
        <f>IF(ANS!H12&lt;&gt;"",ANS!G12,"")</f>
        <v/>
      </c>
      <c r="E24" s="98"/>
      <c r="G24" s="95">
        <v>8</v>
      </c>
      <c r="H24" s="96"/>
      <c r="I24" s="97" t="str">
        <f>IF(ANS!R12&lt;&gt;"",ANS!Q12,"")</f>
        <v/>
      </c>
      <c r="J24" s="98"/>
    </row>
    <row r="25" spans="2:10" x14ac:dyDescent="0.25">
      <c r="B25" s="95">
        <v>9</v>
      </c>
      <c r="C25" s="96"/>
      <c r="D25" s="97" t="str">
        <f>IF(ANS!H13&lt;&gt;"",ANS!G13,"")</f>
        <v/>
      </c>
      <c r="E25" s="98"/>
      <c r="G25" s="95">
        <v>9</v>
      </c>
      <c r="H25" s="96"/>
      <c r="I25" s="97" t="str">
        <f>IF(ANS!R13&lt;&gt;"",ANS!Q13,"")</f>
        <v/>
      </c>
      <c r="J25" s="98"/>
    </row>
    <row r="26" spans="2:10" x14ac:dyDescent="0.25">
      <c r="B26" s="95">
        <v>10</v>
      </c>
      <c r="C26" s="96"/>
      <c r="D26" s="97" t="str">
        <f>IF(ANS!H14&lt;&gt;"",ANS!G14,"")</f>
        <v/>
      </c>
      <c r="E26" s="98"/>
      <c r="G26" s="95">
        <v>10</v>
      </c>
      <c r="H26" s="96"/>
      <c r="I26" s="97" t="str">
        <f>IF(ANS!R14&lt;&gt;"",ANS!Q14,"")</f>
        <v/>
      </c>
      <c r="J26" s="98"/>
    </row>
    <row r="27" spans="2:10" x14ac:dyDescent="0.25">
      <c r="B27" s="95">
        <v>11</v>
      </c>
      <c r="C27" s="96"/>
      <c r="D27" s="97" t="str">
        <f>IF(ANS!H15&lt;&gt;"",ANS!G15,"")</f>
        <v/>
      </c>
      <c r="E27" s="98"/>
      <c r="G27" s="95">
        <v>11</v>
      </c>
      <c r="H27" s="96"/>
      <c r="I27" s="97" t="str">
        <f>IF(ANS!R15&lt;&gt;"",ANS!Q15,"")</f>
        <v/>
      </c>
      <c r="J27" s="98"/>
    </row>
    <row r="28" spans="2:10" x14ac:dyDescent="0.25">
      <c r="B28" s="95">
        <v>12</v>
      </c>
      <c r="C28" s="96"/>
      <c r="D28" s="97" t="str">
        <f>IF(ANS!H16&lt;&gt;"",ANS!G16,"")</f>
        <v/>
      </c>
      <c r="E28" s="98"/>
      <c r="G28" s="95">
        <v>12</v>
      </c>
      <c r="H28" s="96"/>
      <c r="I28" s="97" t="str">
        <f>IF(ANS!R16&lt;&gt;"",ANS!Q16,"")</f>
        <v/>
      </c>
      <c r="J28" s="98"/>
    </row>
    <row r="29" spans="2:10" x14ac:dyDescent="0.25">
      <c r="B29" s="95">
        <v>13</v>
      </c>
      <c r="C29" s="96"/>
      <c r="D29" s="97" t="str">
        <f>IF(ANS!H17&lt;&gt;"",ANS!G17,"")</f>
        <v/>
      </c>
      <c r="E29" s="98"/>
      <c r="G29" s="95">
        <v>13</v>
      </c>
      <c r="H29" s="96"/>
      <c r="I29" s="97" t="str">
        <f>IF(ANS!R17&lt;&gt;"",ANS!Q17,"")</f>
        <v/>
      </c>
      <c r="J29" s="98"/>
    </row>
    <row r="30" spans="2:10" x14ac:dyDescent="0.25">
      <c r="B30" s="95">
        <v>14</v>
      </c>
      <c r="C30" s="96"/>
      <c r="D30" s="97" t="str">
        <f>IF(ANS!H18&lt;&gt;"",ANS!G18,"")</f>
        <v/>
      </c>
      <c r="E30" s="98"/>
      <c r="G30" s="95">
        <v>14</v>
      </c>
      <c r="H30" s="96"/>
      <c r="I30" s="97" t="str">
        <f>IF(ANS!R18&lt;&gt;"",ANS!Q18,"")</f>
        <v/>
      </c>
      <c r="J30" s="98"/>
    </row>
    <row r="31" spans="2:10" x14ac:dyDescent="0.25">
      <c r="B31" s="95">
        <v>15</v>
      </c>
      <c r="C31" s="96"/>
      <c r="D31" s="97" t="str">
        <f>IF(ANS!H19&lt;&gt;"",ANS!G19,"")</f>
        <v/>
      </c>
      <c r="E31" s="98"/>
      <c r="G31" s="95">
        <v>15</v>
      </c>
      <c r="H31" s="96"/>
      <c r="I31" s="97" t="str">
        <f>IF(ANS!R19&lt;&gt;"",ANS!Q19,"")</f>
        <v/>
      </c>
      <c r="J31" s="98"/>
    </row>
    <row r="32" spans="2:10" x14ac:dyDescent="0.25">
      <c r="B32" s="95">
        <v>16</v>
      </c>
      <c r="C32" s="96"/>
      <c r="D32" s="97" t="str">
        <f>IF(ANS!H20&lt;&gt;"",ANS!G20,"")</f>
        <v/>
      </c>
      <c r="E32" s="98"/>
      <c r="G32" s="95">
        <v>16</v>
      </c>
      <c r="H32" s="96"/>
      <c r="I32" s="97" t="str">
        <f>IF(ANS!R20&lt;&gt;"",ANS!Q20,"")</f>
        <v/>
      </c>
      <c r="J32" s="98"/>
    </row>
    <row r="33" spans="2:10" x14ac:dyDescent="0.25">
      <c r="B33" s="95">
        <v>17</v>
      </c>
      <c r="C33" s="96"/>
      <c r="D33" s="97" t="str">
        <f>IF(ANS!H21&lt;&gt;"",ANS!G21,"")</f>
        <v/>
      </c>
      <c r="E33" s="98"/>
      <c r="G33" s="95">
        <v>17</v>
      </c>
      <c r="H33" s="96"/>
      <c r="I33" s="97" t="str">
        <f>IF(ANS!R21&lt;&gt;"",ANS!Q21,"")</f>
        <v/>
      </c>
      <c r="J33" s="98"/>
    </row>
    <row r="34" spans="2:10" x14ac:dyDescent="0.25">
      <c r="B34" s="95">
        <v>18</v>
      </c>
      <c r="C34" s="96"/>
      <c r="D34" s="97" t="str">
        <f>IF(ANS!H22&lt;&gt;"",ANS!G22,"")</f>
        <v/>
      </c>
      <c r="E34" s="98"/>
      <c r="G34" s="95">
        <v>18</v>
      </c>
      <c r="H34" s="96"/>
      <c r="I34" s="97" t="str">
        <f>IF(ANS!R22&lt;&gt;"",ANS!Q22,"")</f>
        <v/>
      </c>
      <c r="J34" s="98"/>
    </row>
    <row r="35" spans="2:10" x14ac:dyDescent="0.25">
      <c r="B35" s="95">
        <v>19</v>
      </c>
      <c r="C35" s="96"/>
      <c r="D35" s="97" t="str">
        <f>IF(ANS!H23&lt;&gt;"",ANS!G23,"")</f>
        <v/>
      </c>
      <c r="E35" s="98"/>
      <c r="G35" s="95">
        <v>19</v>
      </c>
      <c r="H35" s="96"/>
      <c r="I35" s="97" t="str">
        <f>IF(ANS!R23&lt;&gt;"",ANS!Q23,"")</f>
        <v/>
      </c>
      <c r="J35" s="98"/>
    </row>
    <row r="36" spans="2:10" x14ac:dyDescent="0.25">
      <c r="B36" s="95">
        <v>20</v>
      </c>
      <c r="C36" s="96"/>
      <c r="D36" s="97" t="str">
        <f>IF(ANS!H24&lt;&gt;"",ANS!G24,"")</f>
        <v/>
      </c>
      <c r="E36" s="98"/>
      <c r="G36" s="95">
        <v>20</v>
      </c>
      <c r="H36" s="96"/>
      <c r="I36" s="97" t="str">
        <f>IF(ANS!R24&lt;&gt;"",ANS!Q24,"")</f>
        <v/>
      </c>
      <c r="J36" s="98"/>
    </row>
    <row r="37" spans="2:10" x14ac:dyDescent="0.25">
      <c r="B37" s="95">
        <v>21</v>
      </c>
      <c r="C37" s="96"/>
      <c r="D37" s="97" t="str">
        <f>IF(ANS!H25&lt;&gt;"",ANS!G25,"")</f>
        <v/>
      </c>
      <c r="E37" s="98"/>
      <c r="G37" s="95">
        <v>21</v>
      </c>
      <c r="H37" s="96"/>
      <c r="I37" s="97" t="str">
        <f>IF(ANS!R25&lt;&gt;"",ANS!Q25,"")</f>
        <v/>
      </c>
      <c r="J37" s="98"/>
    </row>
    <row r="38" spans="2:10" x14ac:dyDescent="0.25">
      <c r="B38" s="95">
        <v>22</v>
      </c>
      <c r="C38" s="96"/>
      <c r="D38" s="97" t="str">
        <f>IF(ANS!H26&lt;&gt;"",ANS!G26,"")</f>
        <v/>
      </c>
      <c r="E38" s="98"/>
      <c r="G38" s="95">
        <v>22</v>
      </c>
      <c r="H38" s="96"/>
      <c r="I38" s="97" t="str">
        <f>IF(ANS!R26&lt;&gt;"",ANS!Q26,"")</f>
        <v/>
      </c>
      <c r="J38" s="98"/>
    </row>
    <row r="39" spans="2:10" x14ac:dyDescent="0.25">
      <c r="B39" s="95">
        <v>23</v>
      </c>
      <c r="C39" s="96"/>
      <c r="D39" s="97" t="str">
        <f>IF(ANS!H27&lt;&gt;"",ANS!G27,"")</f>
        <v/>
      </c>
      <c r="E39" s="98"/>
      <c r="G39" s="95">
        <v>23</v>
      </c>
      <c r="H39" s="96"/>
      <c r="I39" s="97" t="str">
        <f>IF(ANS!R27&lt;&gt;"",ANS!Q27,"")</f>
        <v/>
      </c>
      <c r="J39" s="98"/>
    </row>
    <row r="40" spans="2:10" x14ac:dyDescent="0.25">
      <c r="B40" s="95">
        <v>24</v>
      </c>
      <c r="C40" s="96"/>
      <c r="D40" s="97" t="str">
        <f>IF(ANS!H28&lt;&gt;"",ANS!G28,"")</f>
        <v/>
      </c>
      <c r="E40" s="98"/>
      <c r="G40" s="95">
        <v>24</v>
      </c>
      <c r="H40" s="96"/>
      <c r="I40" s="97" t="str">
        <f>IF(ANS!R28&lt;&gt;"",ANS!Q28,"")</f>
        <v/>
      </c>
      <c r="J40" s="98"/>
    </row>
    <row r="41" spans="2:10" x14ac:dyDescent="0.25">
      <c r="B41" s="95">
        <v>25</v>
      </c>
      <c r="C41" s="96"/>
      <c r="D41" s="97" t="str">
        <f>IF(ANS!H29&lt;&gt;"",ANS!G29,"")</f>
        <v/>
      </c>
      <c r="E41" s="98"/>
      <c r="G41" s="95">
        <v>25</v>
      </c>
      <c r="H41" s="96"/>
      <c r="I41" s="97" t="str">
        <f>IF(ANS!R29&lt;&gt;"",ANS!Q29,"")</f>
        <v/>
      </c>
      <c r="J41" s="98"/>
    </row>
    <row r="42" spans="2:10" x14ac:dyDescent="0.25">
      <c r="B42" s="95">
        <v>26</v>
      </c>
      <c r="C42" s="96"/>
      <c r="D42" s="97" t="str">
        <f>IF(ANS!H30&lt;&gt;"",ANS!G30,"")</f>
        <v/>
      </c>
      <c r="E42" s="98"/>
      <c r="G42" s="95">
        <v>26</v>
      </c>
      <c r="H42" s="96"/>
      <c r="I42" s="97" t="str">
        <f>IF(ANS!R30&lt;&gt;"",ANS!Q30,"")</f>
        <v/>
      </c>
      <c r="J42" s="98"/>
    </row>
    <row r="43" spans="2:10" x14ac:dyDescent="0.25">
      <c r="B43" s="95">
        <v>27</v>
      </c>
      <c r="C43" s="96"/>
      <c r="D43" s="97" t="str">
        <f>IF(ANS!H31&lt;&gt;"",ANS!G31,"")</f>
        <v/>
      </c>
      <c r="E43" s="98"/>
      <c r="G43" s="95">
        <v>27</v>
      </c>
      <c r="H43" s="96"/>
      <c r="I43" s="97" t="str">
        <f>IF(ANS!R31&lt;&gt;"",ANS!Q31,"")</f>
        <v/>
      </c>
      <c r="J43" s="98"/>
    </row>
    <row r="44" spans="2:10" x14ac:dyDescent="0.25">
      <c r="B44" s="95">
        <v>28</v>
      </c>
      <c r="C44" s="96"/>
      <c r="D44" s="97" t="str">
        <f>IF(ANS!H32&lt;&gt;"",ANS!G32,"")</f>
        <v/>
      </c>
      <c r="E44" s="98"/>
      <c r="G44" s="95">
        <v>28</v>
      </c>
      <c r="H44" s="96"/>
      <c r="I44" s="97" t="str">
        <f>IF(ANS!R32&lt;&gt;"",ANS!Q32,"")</f>
        <v/>
      </c>
      <c r="J44" s="98"/>
    </row>
    <row r="45" spans="2:10" x14ac:dyDescent="0.25">
      <c r="B45" s="95">
        <v>29</v>
      </c>
      <c r="C45" s="96"/>
      <c r="D45" s="97" t="str">
        <f>IF(ANS!H33&lt;&gt;"",ANS!G33,"")</f>
        <v/>
      </c>
      <c r="E45" s="98"/>
      <c r="G45" s="95">
        <v>29</v>
      </c>
      <c r="H45" s="96"/>
      <c r="I45" s="97" t="str">
        <f>IF(ANS!R33&lt;&gt;"",ANS!Q33,"")</f>
        <v/>
      </c>
      <c r="J45" s="98"/>
    </row>
    <row r="46" spans="2:10" x14ac:dyDescent="0.25">
      <c r="B46" s="95">
        <v>30</v>
      </c>
      <c r="C46" s="96"/>
      <c r="D46" s="97" t="str">
        <f>IF(ANS!H34&lt;&gt;"",ANS!G34,"")</f>
        <v/>
      </c>
      <c r="E46" s="98"/>
      <c r="G46" s="95">
        <v>30</v>
      </c>
      <c r="H46" s="96"/>
      <c r="I46" s="97" t="str">
        <f>IF(ANS!R34&lt;&gt;"",ANS!Q34,"")</f>
        <v/>
      </c>
      <c r="J46" s="98"/>
    </row>
    <row r="47" spans="2:10" x14ac:dyDescent="0.25">
      <c r="B47" s="95">
        <v>31</v>
      </c>
      <c r="C47" s="96"/>
      <c r="D47" s="97" t="str">
        <f>IF(ANS!H35&lt;&gt;"",ANS!G35,"")</f>
        <v/>
      </c>
      <c r="E47" s="98"/>
      <c r="G47" s="95">
        <v>31</v>
      </c>
      <c r="H47" s="96"/>
      <c r="I47" s="97" t="str">
        <f>IF(ANS!R35&lt;&gt;"",ANS!Q35,"")</f>
        <v/>
      </c>
      <c r="J47" s="98"/>
    </row>
    <row r="48" spans="2:10" x14ac:dyDescent="0.25">
      <c r="B48" s="95">
        <v>32</v>
      </c>
      <c r="C48" s="96"/>
      <c r="D48" s="97" t="str">
        <f>IF(ANS!H36&lt;&gt;"",ANS!G36,"")</f>
        <v/>
      </c>
      <c r="E48" s="98"/>
      <c r="G48" s="95">
        <v>32</v>
      </c>
      <c r="H48" s="96"/>
      <c r="I48" s="97" t="str">
        <f>IF(ANS!R36&lt;&gt;"",ANS!Q36,"")</f>
        <v/>
      </c>
      <c r="J48" s="98"/>
    </row>
    <row r="49" spans="2:10" x14ac:dyDescent="0.25">
      <c r="B49" s="95">
        <v>33</v>
      </c>
      <c r="C49" s="96"/>
      <c r="D49" s="97" t="str">
        <f>IF(ANS!H37&lt;&gt;"",ANS!G37,"")</f>
        <v/>
      </c>
      <c r="E49" s="98"/>
      <c r="G49" s="95">
        <v>33</v>
      </c>
      <c r="H49" s="96"/>
      <c r="I49" s="97" t="str">
        <f>IF(ANS!R37&lt;&gt;"",ANS!Q37,"")</f>
        <v/>
      </c>
      <c r="J49" s="98"/>
    </row>
    <row r="50" spans="2:10" x14ac:dyDescent="0.25">
      <c r="B50" s="95">
        <v>34</v>
      </c>
      <c r="C50" s="96"/>
      <c r="D50" s="97" t="str">
        <f>IF(ANS!H38&lt;&gt;"",ANS!G38,"")</f>
        <v/>
      </c>
      <c r="E50" s="98"/>
      <c r="G50" s="95">
        <v>34</v>
      </c>
      <c r="H50" s="96"/>
      <c r="I50" s="97" t="str">
        <f>IF(ANS!R38&lt;&gt;"",ANS!Q38,"")</f>
        <v/>
      </c>
      <c r="J50" s="98"/>
    </row>
    <row r="51" spans="2:10" x14ac:dyDescent="0.25">
      <c r="B51" s="95">
        <v>35</v>
      </c>
      <c r="C51" s="96"/>
      <c r="D51" s="97" t="str">
        <f>IF(ANS!H39&lt;&gt;"",ANS!G39,"")</f>
        <v/>
      </c>
      <c r="E51" s="98"/>
      <c r="G51" s="95">
        <v>35</v>
      </c>
      <c r="H51" s="96"/>
      <c r="I51" s="97" t="str">
        <f>IF(ANS!R39&lt;&gt;"",ANS!Q39,"")</f>
        <v/>
      </c>
      <c r="J51" s="98"/>
    </row>
    <row r="52" spans="2:10" x14ac:dyDescent="0.25">
      <c r="B52" s="95">
        <v>36</v>
      </c>
      <c r="C52" s="96"/>
      <c r="D52" s="97" t="str">
        <f>IF(ANS!H40&lt;&gt;"",ANS!G40,"")</f>
        <v/>
      </c>
      <c r="E52" s="98"/>
      <c r="G52" s="95">
        <v>36</v>
      </c>
      <c r="H52" s="96"/>
      <c r="I52" s="97" t="str">
        <f>IF(ANS!R40&lt;&gt;"",ANS!Q40,"")</f>
        <v/>
      </c>
      <c r="J52" s="98"/>
    </row>
    <row r="53" spans="2:10" x14ac:dyDescent="0.25">
      <c r="B53" s="95">
        <v>37</v>
      </c>
      <c r="C53" s="96"/>
      <c r="D53" s="97" t="str">
        <f>IF(ANS!H41&lt;&gt;"",ANS!G41,"")</f>
        <v/>
      </c>
      <c r="E53" s="98"/>
      <c r="G53" s="95">
        <v>37</v>
      </c>
      <c r="H53" s="96"/>
      <c r="I53" s="97" t="str">
        <f>IF(ANS!R41&lt;&gt;"",ANS!Q41,"")</f>
        <v/>
      </c>
      <c r="J53" s="98"/>
    </row>
    <row r="54" spans="2:10" x14ac:dyDescent="0.25">
      <c r="B54" s="95">
        <v>38</v>
      </c>
      <c r="C54" s="96"/>
      <c r="D54" s="97" t="str">
        <f>IF(ANS!H42&lt;&gt;"",ANS!G42,"")</f>
        <v/>
      </c>
      <c r="E54" s="98"/>
      <c r="G54" s="95">
        <v>38</v>
      </c>
      <c r="H54" s="96"/>
      <c r="I54" s="97" t="str">
        <f>IF(ANS!R42&lt;&gt;"",ANS!Q42,"")</f>
        <v/>
      </c>
      <c r="J54" s="98"/>
    </row>
    <row r="55" spans="2:10" x14ac:dyDescent="0.25">
      <c r="B55" s="95">
        <v>39</v>
      </c>
      <c r="C55" s="96"/>
      <c r="D55" s="97" t="str">
        <f>IF(ANS!H43&lt;&gt;"",ANS!G43,"")</f>
        <v/>
      </c>
      <c r="E55" s="98"/>
      <c r="G55" s="95">
        <v>39</v>
      </c>
      <c r="H55" s="96"/>
      <c r="I55" s="97" t="str">
        <f>IF(ANS!R43&lt;&gt;"",ANS!Q43,"")</f>
        <v/>
      </c>
      <c r="J55" s="98"/>
    </row>
    <row r="56" spans="2:10" x14ac:dyDescent="0.25">
      <c r="B56" s="95">
        <v>40</v>
      </c>
      <c r="C56" s="96"/>
      <c r="D56" s="97" t="str">
        <f>IF(ANS!H44&lt;&gt;"",ANS!G44,"")</f>
        <v/>
      </c>
      <c r="E56" s="98"/>
      <c r="G56" s="95">
        <v>40</v>
      </c>
      <c r="H56" s="96"/>
      <c r="I56" s="97" t="str">
        <f>IF(ANS!R44&lt;&gt;"",ANS!Q44,"")</f>
        <v/>
      </c>
      <c r="J56" s="98"/>
    </row>
    <row r="57" spans="2:10" x14ac:dyDescent="0.25">
      <c r="B57" s="95">
        <v>41</v>
      </c>
      <c r="C57" s="96"/>
      <c r="D57" s="97" t="str">
        <f>IF(ANS!H45&lt;&gt;"",ANS!G45,"")</f>
        <v/>
      </c>
      <c r="E57" s="98"/>
      <c r="G57" s="95">
        <v>41</v>
      </c>
      <c r="H57" s="96"/>
      <c r="I57" s="97" t="str">
        <f>IF(ANS!R45&lt;&gt;"",ANS!Q45,"")</f>
        <v/>
      </c>
      <c r="J57" s="98"/>
    </row>
    <row r="58" spans="2:10" x14ac:dyDescent="0.25">
      <c r="B58" s="95">
        <v>42</v>
      </c>
      <c r="C58" s="96"/>
      <c r="D58" s="97" t="str">
        <f>IF(ANS!H46&lt;&gt;"",ANS!G46,"")</f>
        <v/>
      </c>
      <c r="E58" s="98"/>
      <c r="G58" s="95">
        <v>42</v>
      </c>
      <c r="H58" s="96"/>
      <c r="I58" s="97" t="str">
        <f>IF(ANS!R46&lt;&gt;"",ANS!Q46,"")</f>
        <v/>
      </c>
      <c r="J58" s="98"/>
    </row>
    <row r="59" spans="2:10" x14ac:dyDescent="0.25">
      <c r="B59" s="95">
        <v>43</v>
      </c>
      <c r="C59" s="96"/>
      <c r="D59" s="97" t="str">
        <f>IF(ANS!H47&lt;&gt;"",ANS!G47,"")</f>
        <v/>
      </c>
      <c r="E59" s="98"/>
      <c r="G59" s="95">
        <v>43</v>
      </c>
      <c r="H59" s="96"/>
      <c r="I59" s="97" t="str">
        <f>IF(ANS!R47&lt;&gt;"",ANS!Q47,"")</f>
        <v/>
      </c>
      <c r="J59" s="98"/>
    </row>
    <row r="60" spans="2:10" x14ac:dyDescent="0.25">
      <c r="B60" s="95">
        <v>44</v>
      </c>
      <c r="C60" s="96"/>
      <c r="D60" s="97" t="str">
        <f>IF(ANS!H48&lt;&gt;"",ANS!G48,"")</f>
        <v/>
      </c>
      <c r="E60" s="98"/>
      <c r="G60" s="95">
        <v>44</v>
      </c>
      <c r="H60" s="96"/>
      <c r="I60" s="97" t="str">
        <f>IF(ANS!R48&lt;&gt;"",ANS!Q48,"")</f>
        <v/>
      </c>
      <c r="J60" s="98"/>
    </row>
    <row r="61" spans="2:10" x14ac:dyDescent="0.25">
      <c r="B61" s="95">
        <v>45</v>
      </c>
      <c r="C61" s="96"/>
      <c r="D61" s="97" t="str">
        <f>IF(ANS!H49&lt;&gt;"",ANS!G49,"")</f>
        <v/>
      </c>
      <c r="E61" s="98"/>
      <c r="G61" s="95">
        <v>45</v>
      </c>
      <c r="H61" s="96"/>
      <c r="I61" s="97" t="str">
        <f>IF(ANS!R49&lt;&gt;"",ANS!Q49,"")</f>
        <v/>
      </c>
      <c r="J61" s="98"/>
    </row>
    <row r="62" spans="2:10" x14ac:dyDescent="0.25">
      <c r="B62" s="95">
        <v>46</v>
      </c>
      <c r="C62" s="96"/>
      <c r="D62" s="97" t="str">
        <f>IF(ANS!H50&lt;&gt;"",ANS!G50,"")</f>
        <v/>
      </c>
      <c r="E62" s="98"/>
      <c r="G62" s="95">
        <v>46</v>
      </c>
      <c r="H62" s="96"/>
      <c r="I62" s="97" t="str">
        <f>IF(ANS!R50&lt;&gt;"",ANS!Q50,"")</f>
        <v/>
      </c>
      <c r="J62" s="98"/>
    </row>
    <row r="63" spans="2:10" x14ac:dyDescent="0.25">
      <c r="B63" s="95">
        <v>47</v>
      </c>
      <c r="C63" s="96"/>
      <c r="D63" s="97" t="str">
        <f>IF(ANS!H51&lt;&gt;"",ANS!G51,"")</f>
        <v/>
      </c>
      <c r="E63" s="98"/>
      <c r="G63" s="95">
        <v>47</v>
      </c>
      <c r="H63" s="96"/>
      <c r="I63" s="97" t="str">
        <f>IF(ANS!R51&lt;&gt;"",ANS!Q51,"")</f>
        <v/>
      </c>
      <c r="J63" s="98"/>
    </row>
    <row r="64" spans="2:10" x14ac:dyDescent="0.25">
      <c r="B64" s="95">
        <v>48</v>
      </c>
      <c r="C64" s="96"/>
      <c r="D64" s="97" t="str">
        <f>IF(ANS!H52&lt;&gt;"",ANS!G52,"")</f>
        <v/>
      </c>
      <c r="E64" s="98"/>
      <c r="G64" s="95">
        <v>48</v>
      </c>
      <c r="H64" s="96"/>
      <c r="I64" s="97" t="str">
        <f>IF(ANS!R52&lt;&gt;"",ANS!Q52,"")</f>
        <v/>
      </c>
      <c r="J64" s="98"/>
    </row>
    <row r="65" spans="2:10" x14ac:dyDescent="0.25">
      <c r="B65" s="95">
        <v>49</v>
      </c>
      <c r="C65" s="96"/>
      <c r="D65" s="97" t="str">
        <f>IF(ANS!H53&lt;&gt;"",ANS!G53,"")</f>
        <v/>
      </c>
      <c r="E65" s="98"/>
      <c r="G65" s="95">
        <v>49</v>
      </c>
      <c r="H65" s="96"/>
      <c r="I65" s="97" t="str">
        <f>IF(ANS!R53&lt;&gt;"",ANS!Q53,"")</f>
        <v/>
      </c>
      <c r="J65" s="98"/>
    </row>
    <row r="66" spans="2:10" x14ac:dyDescent="0.25">
      <c r="B66" s="95">
        <v>50</v>
      </c>
      <c r="C66" s="96"/>
      <c r="D66" s="97" t="str">
        <f>IF(ANS!H54&lt;&gt;"",ANS!G54,"")</f>
        <v/>
      </c>
      <c r="E66" s="98"/>
      <c r="G66" s="95">
        <v>50</v>
      </c>
      <c r="H66" s="96"/>
      <c r="I66" s="97" t="str">
        <f>IF(ANS!R54&lt;&gt;"",ANS!Q54,"")</f>
        <v/>
      </c>
      <c r="J66" s="98"/>
    </row>
    <row r="67" spans="2:10" x14ac:dyDescent="0.25">
      <c r="B67" s="95">
        <v>51</v>
      </c>
      <c r="C67" s="96"/>
      <c r="D67" s="97" t="str">
        <f>IF(ANS!H55&lt;&gt;"",ANS!G55,"")</f>
        <v/>
      </c>
      <c r="E67" s="98"/>
      <c r="G67" s="95">
        <v>51</v>
      </c>
      <c r="H67" s="96"/>
      <c r="I67" s="97" t="str">
        <f>IF(ANS!R55&lt;&gt;"",ANS!Q55,"")</f>
        <v/>
      </c>
      <c r="J67" s="98"/>
    </row>
    <row r="68" spans="2:10" x14ac:dyDescent="0.25">
      <c r="B68" s="95">
        <v>52</v>
      </c>
      <c r="C68" s="96"/>
      <c r="D68" s="97" t="str">
        <f>IF(ANS!H56&lt;&gt;"",ANS!G56,"")</f>
        <v/>
      </c>
      <c r="E68" s="98"/>
      <c r="G68" s="95">
        <v>52</v>
      </c>
      <c r="H68" s="96"/>
      <c r="I68" s="97" t="str">
        <f>IF(ANS!R56&lt;&gt;"",ANS!Q56,"")</f>
        <v/>
      </c>
      <c r="J68" s="98"/>
    </row>
    <row r="69" spans="2:10" x14ac:dyDescent="0.25">
      <c r="B69" s="95">
        <v>53</v>
      </c>
      <c r="C69" s="96"/>
      <c r="D69" s="97" t="str">
        <f>IF(ANS!H57&lt;&gt;"",ANS!G57,"")</f>
        <v/>
      </c>
      <c r="E69" s="98"/>
      <c r="G69" s="95">
        <v>53</v>
      </c>
      <c r="H69" s="96"/>
      <c r="I69" s="97" t="str">
        <f>IF(ANS!R57&lt;&gt;"",ANS!Q57,"")</f>
        <v/>
      </c>
      <c r="J69" s="98"/>
    </row>
    <row r="70" spans="2:10" x14ac:dyDescent="0.25">
      <c r="B70" s="95">
        <v>54</v>
      </c>
      <c r="C70" s="96"/>
      <c r="D70" s="97" t="str">
        <f>IF(ANS!H58&lt;&gt;"",ANS!G58,"")</f>
        <v/>
      </c>
      <c r="E70" s="98"/>
      <c r="G70" s="95">
        <v>54</v>
      </c>
      <c r="H70" s="96"/>
      <c r="I70" s="97" t="str">
        <f>IF(ANS!R58&lt;&gt;"",ANS!Q58,"")</f>
        <v/>
      </c>
      <c r="J70" s="98"/>
    </row>
    <row r="71" spans="2:10" x14ac:dyDescent="0.25">
      <c r="B71" s="95">
        <v>55</v>
      </c>
      <c r="C71" s="96"/>
      <c r="D71" s="97" t="str">
        <f>IF(ANS!H59&lt;&gt;"",ANS!G59,"")</f>
        <v/>
      </c>
      <c r="E71" s="98"/>
      <c r="G71" s="95">
        <v>55</v>
      </c>
      <c r="H71" s="96"/>
      <c r="I71" s="97" t="str">
        <f>IF(ANS!R59&lt;&gt;"",ANS!Q59,"")</f>
        <v/>
      </c>
      <c r="J71" s="98"/>
    </row>
    <row r="72" spans="2:10" x14ac:dyDescent="0.25">
      <c r="B72" s="95">
        <v>56</v>
      </c>
      <c r="C72" s="96"/>
      <c r="D72" s="97" t="str">
        <f>IF(ANS!H60&lt;&gt;"",ANS!G60,"")</f>
        <v/>
      </c>
      <c r="E72" s="98"/>
      <c r="G72" s="95">
        <v>56</v>
      </c>
      <c r="H72" s="96"/>
      <c r="I72" s="97" t="str">
        <f>IF(ANS!R60&lt;&gt;"",ANS!Q60,"")</f>
        <v/>
      </c>
      <c r="J72" s="98"/>
    </row>
    <row r="73" spans="2:10" x14ac:dyDescent="0.25">
      <c r="B73" s="95">
        <v>57</v>
      </c>
      <c r="C73" s="96"/>
      <c r="D73" s="97" t="str">
        <f>IF(ANS!H61&lt;&gt;"",ANS!G61,"")</f>
        <v/>
      </c>
      <c r="E73" s="98"/>
      <c r="G73" s="95">
        <v>57</v>
      </c>
      <c r="H73" s="96"/>
      <c r="I73" s="97" t="str">
        <f>IF(ANS!R61&lt;&gt;"",ANS!Q61,"")</f>
        <v/>
      </c>
      <c r="J73" s="98"/>
    </row>
    <row r="74" spans="2:10" x14ac:dyDescent="0.25">
      <c r="B74" s="95">
        <v>58</v>
      </c>
      <c r="C74" s="96"/>
      <c r="D74" s="97" t="str">
        <f>IF(ANS!H62&lt;&gt;"",ANS!G62,"")</f>
        <v/>
      </c>
      <c r="E74" s="98"/>
      <c r="G74" s="95">
        <v>58</v>
      </c>
      <c r="H74" s="96"/>
      <c r="I74" s="97" t="str">
        <f>IF(ANS!R62&lt;&gt;"",ANS!Q62,"")</f>
        <v/>
      </c>
      <c r="J74" s="98"/>
    </row>
    <row r="75" spans="2:10" x14ac:dyDescent="0.25">
      <c r="B75" s="95">
        <v>59</v>
      </c>
      <c r="C75" s="96"/>
      <c r="D75" s="97" t="str">
        <f>IF(ANS!H63&lt;&gt;"",ANS!G63,"")</f>
        <v/>
      </c>
      <c r="E75" s="98"/>
      <c r="G75" s="95">
        <v>59</v>
      </c>
      <c r="H75" s="96"/>
      <c r="I75" s="97" t="str">
        <f>IF(ANS!R63&lt;&gt;"",ANS!Q63,"")</f>
        <v/>
      </c>
      <c r="J75" s="98"/>
    </row>
    <row r="76" spans="2:10" x14ac:dyDescent="0.25">
      <c r="B76" s="95">
        <v>60</v>
      </c>
      <c r="C76" s="96"/>
      <c r="D76" s="97" t="str">
        <f>IF(ANS!H64&lt;&gt;"",ANS!G64,"")</f>
        <v/>
      </c>
      <c r="E76" s="98"/>
      <c r="G76" s="95">
        <v>60</v>
      </c>
      <c r="H76" s="96"/>
      <c r="I76" s="97" t="str">
        <f>IF(ANS!R64&lt;&gt;"",ANS!Q64,"")</f>
        <v/>
      </c>
      <c r="J76" s="98"/>
    </row>
    <row r="77" spans="2:10" x14ac:dyDescent="0.25">
      <c r="B77" s="95">
        <v>61</v>
      </c>
      <c r="C77" s="96"/>
      <c r="D77" s="97" t="str">
        <f>IF(ANS!H65&lt;&gt;"",ANS!G65,"")</f>
        <v/>
      </c>
      <c r="E77" s="98"/>
      <c r="G77" s="95">
        <v>61</v>
      </c>
      <c r="H77" s="96"/>
      <c r="I77" s="97" t="str">
        <f>IF(ANS!R65&lt;&gt;"",ANS!Q65,"")</f>
        <v/>
      </c>
      <c r="J77" s="98"/>
    </row>
    <row r="78" spans="2:10" x14ac:dyDescent="0.25">
      <c r="B78" s="95">
        <v>62</v>
      </c>
      <c r="C78" s="96"/>
      <c r="D78" s="97" t="str">
        <f>IF(ANS!H66&lt;&gt;"",ANS!G66,"")</f>
        <v/>
      </c>
      <c r="E78" s="98"/>
      <c r="G78" s="95">
        <v>62</v>
      </c>
      <c r="H78" s="96"/>
      <c r="I78" s="97" t="str">
        <f>IF(ANS!R66&lt;&gt;"",ANS!Q66,"")</f>
        <v/>
      </c>
      <c r="J78" s="98"/>
    </row>
    <row r="79" spans="2:10" x14ac:dyDescent="0.25">
      <c r="B79" s="95">
        <v>63</v>
      </c>
      <c r="C79" s="96"/>
      <c r="D79" s="97" t="str">
        <f>IF(ANS!H67&lt;&gt;"",ANS!G67,"")</f>
        <v/>
      </c>
      <c r="E79" s="98"/>
      <c r="G79" s="95">
        <v>63</v>
      </c>
      <c r="H79" s="96"/>
      <c r="I79" s="97" t="str">
        <f>IF(ANS!R67&lt;&gt;"",ANS!Q67,"")</f>
        <v/>
      </c>
      <c r="J79" s="98"/>
    </row>
    <row r="80" spans="2:10" x14ac:dyDescent="0.25">
      <c r="B80" s="95">
        <v>64</v>
      </c>
      <c r="C80" s="96"/>
      <c r="D80" s="97" t="str">
        <f>IF(ANS!H68&lt;&gt;"",ANS!G68,"")</f>
        <v/>
      </c>
      <c r="E80" s="98"/>
      <c r="G80" s="95">
        <v>64</v>
      </c>
      <c r="H80" s="96"/>
      <c r="I80" s="97" t="str">
        <f>IF(ANS!R68&lt;&gt;"",ANS!Q68,"")</f>
        <v/>
      </c>
      <c r="J80" s="98"/>
    </row>
    <row r="81" spans="2:10" x14ac:dyDescent="0.25">
      <c r="B81" s="95">
        <v>65</v>
      </c>
      <c r="C81" s="96"/>
      <c r="D81" s="97" t="str">
        <f>IF(ANS!H69&lt;&gt;"",ANS!G69,"")</f>
        <v/>
      </c>
      <c r="E81" s="98"/>
      <c r="G81" s="95">
        <v>65</v>
      </c>
      <c r="H81" s="96"/>
      <c r="I81" s="97" t="str">
        <f>IF(ANS!R69&lt;&gt;"",ANS!Q69,"")</f>
        <v/>
      </c>
      <c r="J81" s="98"/>
    </row>
    <row r="82" spans="2:10" x14ac:dyDescent="0.25">
      <c r="B82" s="95">
        <v>66</v>
      </c>
      <c r="C82" s="96"/>
      <c r="D82" s="97" t="str">
        <f>IF(ANS!H70&lt;&gt;"",ANS!G70,"")</f>
        <v/>
      </c>
      <c r="E82" s="98"/>
      <c r="G82" s="95">
        <v>66</v>
      </c>
      <c r="H82" s="96"/>
      <c r="I82" s="97" t="str">
        <f>IF(ANS!R70&lt;&gt;"",ANS!Q70,"")</f>
        <v/>
      </c>
      <c r="J82" s="98"/>
    </row>
    <row r="83" spans="2:10" x14ac:dyDescent="0.25">
      <c r="B83" s="95">
        <v>67</v>
      </c>
      <c r="C83" s="96"/>
      <c r="D83" s="97" t="str">
        <f>IF(ANS!H71&lt;&gt;"",ANS!G71,"")</f>
        <v/>
      </c>
      <c r="E83" s="98"/>
      <c r="G83" s="95">
        <v>67</v>
      </c>
      <c r="H83" s="96"/>
      <c r="I83" s="97" t="str">
        <f>IF(ANS!R71&lt;&gt;"",ANS!Q71,"")</f>
        <v/>
      </c>
      <c r="J83" s="98"/>
    </row>
    <row r="84" spans="2:10" x14ac:dyDescent="0.25">
      <c r="B84" s="95">
        <v>68</v>
      </c>
      <c r="C84" s="96"/>
      <c r="D84" s="97" t="str">
        <f>IF(ANS!H72&lt;&gt;"",ANS!G72,"")</f>
        <v/>
      </c>
      <c r="E84" s="98"/>
      <c r="G84" s="95">
        <v>68</v>
      </c>
      <c r="H84" s="96"/>
      <c r="I84" s="97" t="str">
        <f>IF(ANS!R72&lt;&gt;"",ANS!Q72,"")</f>
        <v/>
      </c>
      <c r="J84" s="98"/>
    </row>
    <row r="85" spans="2:10" x14ac:dyDescent="0.25">
      <c r="B85" s="95">
        <v>69</v>
      </c>
      <c r="C85" s="96"/>
      <c r="D85" s="97" t="str">
        <f>IF(ANS!H73&lt;&gt;"",ANS!G73,"")</f>
        <v/>
      </c>
      <c r="E85" s="98"/>
      <c r="G85" s="95">
        <v>69</v>
      </c>
      <c r="H85" s="96"/>
      <c r="I85" s="97" t="str">
        <f>IF(ANS!R73&lt;&gt;"",ANS!Q73,"")</f>
        <v/>
      </c>
      <c r="J85" s="98"/>
    </row>
    <row r="86" spans="2:10" x14ac:dyDescent="0.25">
      <c r="B86" s="95">
        <v>70</v>
      </c>
      <c r="C86" s="96"/>
      <c r="D86" s="97" t="str">
        <f>IF(ANS!H74&lt;&gt;"",ANS!G74,"")</f>
        <v/>
      </c>
      <c r="E86" s="98"/>
      <c r="G86" s="95">
        <v>70</v>
      </c>
      <c r="H86" s="96"/>
      <c r="I86" s="97" t="str">
        <f>IF(ANS!R74&lt;&gt;"",ANS!Q74,"")</f>
        <v/>
      </c>
      <c r="J86" s="98"/>
    </row>
    <row r="87" spans="2:10" x14ac:dyDescent="0.25">
      <c r="B87" s="95">
        <v>71</v>
      </c>
      <c r="C87" s="96"/>
      <c r="D87" s="97" t="str">
        <f>IF(ANS!H75&lt;&gt;"",ANS!G75,"")</f>
        <v/>
      </c>
      <c r="E87" s="98"/>
      <c r="G87" s="95">
        <v>71</v>
      </c>
      <c r="H87" s="96"/>
      <c r="I87" s="97" t="str">
        <f>IF(ANS!R75&lt;&gt;"",ANS!Q75,"")</f>
        <v/>
      </c>
      <c r="J87" s="98"/>
    </row>
    <row r="88" spans="2:10" x14ac:dyDescent="0.25">
      <c r="B88" s="95">
        <v>72</v>
      </c>
      <c r="C88" s="96"/>
      <c r="D88" s="97" t="str">
        <f>IF(ANS!H76&lt;&gt;"",ANS!G76,"")</f>
        <v/>
      </c>
      <c r="E88" s="98"/>
      <c r="G88" s="95">
        <v>72</v>
      </c>
      <c r="H88" s="96"/>
      <c r="I88" s="97" t="str">
        <f>IF(ANS!R76&lt;&gt;"",ANS!Q76,"")</f>
        <v/>
      </c>
      <c r="J88" s="98"/>
    </row>
    <row r="89" spans="2:10" x14ac:dyDescent="0.25">
      <c r="B89" s="95">
        <v>73</v>
      </c>
      <c r="C89" s="96"/>
      <c r="D89" s="97" t="str">
        <f>IF(ANS!H77&lt;&gt;"",ANS!G77,"")</f>
        <v/>
      </c>
      <c r="E89" s="98"/>
      <c r="G89" s="95">
        <v>73</v>
      </c>
      <c r="H89" s="96"/>
      <c r="I89" s="97" t="str">
        <f>IF(ANS!R77&lt;&gt;"",ANS!Q77,"")</f>
        <v/>
      </c>
      <c r="J89" s="98"/>
    </row>
    <row r="90" spans="2:10" x14ac:dyDescent="0.25">
      <c r="B90" s="95">
        <v>74</v>
      </c>
      <c r="C90" s="96"/>
      <c r="D90" s="97" t="str">
        <f>IF(ANS!H78&lt;&gt;"",ANS!G78,"")</f>
        <v/>
      </c>
      <c r="E90" s="98"/>
      <c r="G90" s="95">
        <v>74</v>
      </c>
      <c r="H90" s="96"/>
      <c r="I90" s="97" t="str">
        <f>IF(ANS!R78&lt;&gt;"",ANS!Q78,"")</f>
        <v/>
      </c>
      <c r="J90" s="98"/>
    </row>
    <row r="91" spans="2:10" x14ac:dyDescent="0.25">
      <c r="B91" s="95">
        <v>75</v>
      </c>
      <c r="C91" s="96"/>
      <c r="D91" s="97" t="str">
        <f>IF(ANS!H79&lt;&gt;"",ANS!G79,"")</f>
        <v/>
      </c>
      <c r="E91" s="98"/>
      <c r="G91" s="95">
        <v>75</v>
      </c>
      <c r="H91" s="96"/>
      <c r="I91" s="97" t="str">
        <f>IF(ANS!R79&lt;&gt;"",ANS!Q79,"")</f>
        <v/>
      </c>
      <c r="J91" s="98"/>
    </row>
    <row r="92" spans="2:10" x14ac:dyDescent="0.25">
      <c r="B92" s="95">
        <v>76</v>
      </c>
      <c r="C92" s="96"/>
      <c r="D92" s="97" t="str">
        <f>IF(ANS!H80&lt;&gt;"",ANS!G80,"")</f>
        <v/>
      </c>
      <c r="E92" s="98"/>
      <c r="G92" s="95">
        <v>76</v>
      </c>
      <c r="H92" s="96"/>
      <c r="I92" s="97" t="str">
        <f>IF(ANS!R80&lt;&gt;"",ANS!Q80,"")</f>
        <v/>
      </c>
      <c r="J92" s="98"/>
    </row>
    <row r="93" spans="2:10" x14ac:dyDescent="0.25">
      <c r="B93" s="95">
        <v>77</v>
      </c>
      <c r="C93" s="96"/>
      <c r="D93" s="97" t="str">
        <f>IF(ANS!H81&lt;&gt;"",ANS!G81,"")</f>
        <v/>
      </c>
      <c r="E93" s="98"/>
      <c r="G93" s="95">
        <v>77</v>
      </c>
      <c r="H93" s="96"/>
      <c r="I93" s="97" t="str">
        <f>IF(ANS!R81&lt;&gt;"",ANS!Q81,"")</f>
        <v/>
      </c>
      <c r="J93" s="98"/>
    </row>
    <row r="94" spans="2:10" x14ac:dyDescent="0.25">
      <c r="B94" s="95">
        <v>78</v>
      </c>
      <c r="C94" s="96"/>
      <c r="D94" s="97" t="str">
        <f>IF(ANS!H82&lt;&gt;"",ANS!G82,"")</f>
        <v/>
      </c>
      <c r="E94" s="98"/>
      <c r="G94" s="95">
        <v>78</v>
      </c>
      <c r="H94" s="96"/>
      <c r="I94" s="97" t="str">
        <f>IF(ANS!R82&lt;&gt;"",ANS!Q82,"")</f>
        <v/>
      </c>
      <c r="J94" s="98"/>
    </row>
    <row r="95" spans="2:10" x14ac:dyDescent="0.25">
      <c r="B95" s="95">
        <v>79</v>
      </c>
      <c r="C95" s="96"/>
      <c r="D95" s="97" t="str">
        <f>IF(ANS!H83&lt;&gt;"",ANS!G83,"")</f>
        <v/>
      </c>
      <c r="E95" s="98"/>
      <c r="G95" s="95">
        <v>79</v>
      </c>
      <c r="H95" s="96"/>
      <c r="I95" s="97" t="str">
        <f>IF(ANS!R83&lt;&gt;"",ANS!Q83,"")</f>
        <v/>
      </c>
      <c r="J95" s="98"/>
    </row>
    <row r="96" spans="2:10" x14ac:dyDescent="0.25">
      <c r="B96" s="95">
        <v>80</v>
      </c>
      <c r="C96" s="96"/>
      <c r="D96" s="97" t="str">
        <f>IF(ANS!H84&lt;&gt;"",ANS!G84,"")</f>
        <v/>
      </c>
      <c r="E96" s="98"/>
      <c r="G96" s="95">
        <v>80</v>
      </c>
      <c r="H96" s="96"/>
      <c r="I96" s="97" t="str">
        <f>IF(ANS!R84&lt;&gt;"",ANS!Q84,"")</f>
        <v/>
      </c>
      <c r="J96" s="98"/>
    </row>
    <row r="97" spans="2:10" x14ac:dyDescent="0.25">
      <c r="B97" s="95">
        <v>81</v>
      </c>
      <c r="C97" s="96"/>
      <c r="D97" s="97" t="str">
        <f>IF(ANS!H85&lt;&gt;"",ANS!G85,"")</f>
        <v/>
      </c>
      <c r="E97" s="98"/>
      <c r="G97" s="95">
        <v>81</v>
      </c>
      <c r="H97" s="96"/>
      <c r="I97" s="97" t="str">
        <f>IF(ANS!R85&lt;&gt;"",ANS!Q85,"")</f>
        <v/>
      </c>
      <c r="J97" s="98"/>
    </row>
    <row r="98" spans="2:10" x14ac:dyDescent="0.25">
      <c r="B98" s="95">
        <v>82</v>
      </c>
      <c r="C98" s="96"/>
      <c r="D98" s="97" t="str">
        <f>IF(ANS!H86&lt;&gt;"",ANS!G86,"")</f>
        <v/>
      </c>
      <c r="E98" s="98"/>
      <c r="G98" s="95">
        <v>82</v>
      </c>
      <c r="H98" s="96"/>
      <c r="I98" s="97" t="str">
        <f>IF(ANS!R86&lt;&gt;"",ANS!Q86,"")</f>
        <v/>
      </c>
      <c r="J98" s="98"/>
    </row>
    <row r="99" spans="2:10" x14ac:dyDescent="0.25">
      <c r="B99" s="95">
        <v>83</v>
      </c>
      <c r="C99" s="96"/>
      <c r="D99" s="97" t="str">
        <f>IF(ANS!H87&lt;&gt;"",ANS!G87,"")</f>
        <v/>
      </c>
      <c r="E99" s="98"/>
      <c r="G99" s="95">
        <v>83</v>
      </c>
      <c r="H99" s="96"/>
      <c r="I99" s="97" t="str">
        <f>IF(ANS!R87&lt;&gt;"",ANS!Q87,"")</f>
        <v/>
      </c>
      <c r="J99" s="98"/>
    </row>
    <row r="100" spans="2:10" x14ac:dyDescent="0.25">
      <c r="B100" s="95">
        <v>84</v>
      </c>
      <c r="C100" s="96"/>
      <c r="D100" s="97" t="str">
        <f>IF(ANS!H88&lt;&gt;"",ANS!G88,"")</f>
        <v/>
      </c>
      <c r="E100" s="98"/>
      <c r="G100" s="95">
        <v>84</v>
      </c>
      <c r="H100" s="96"/>
      <c r="I100" s="97" t="str">
        <f>IF(ANS!R88&lt;&gt;"",ANS!Q88,"")</f>
        <v/>
      </c>
      <c r="J100" s="98"/>
    </row>
    <row r="101" spans="2:10" x14ac:dyDescent="0.25">
      <c r="B101" s="95">
        <v>85</v>
      </c>
      <c r="C101" s="96"/>
      <c r="D101" s="97" t="str">
        <f>IF(ANS!H89&lt;&gt;"",ANS!G89,"")</f>
        <v/>
      </c>
      <c r="E101" s="98"/>
      <c r="G101" s="95">
        <v>85</v>
      </c>
      <c r="H101" s="96"/>
      <c r="I101" s="97" t="str">
        <f>IF(ANS!R89&lt;&gt;"",ANS!Q89,"")</f>
        <v/>
      </c>
      <c r="J101" s="98"/>
    </row>
    <row r="102" spans="2:10" x14ac:dyDescent="0.25">
      <c r="B102" s="95">
        <v>86</v>
      </c>
      <c r="C102" s="96"/>
      <c r="D102" s="97" t="str">
        <f>IF(ANS!H90&lt;&gt;"",ANS!G90,"")</f>
        <v/>
      </c>
      <c r="E102" s="98"/>
      <c r="G102" s="95">
        <v>86</v>
      </c>
      <c r="H102" s="96"/>
      <c r="I102" s="97" t="str">
        <f>IF(ANS!R90&lt;&gt;"",ANS!Q90,"")</f>
        <v/>
      </c>
      <c r="J102" s="98"/>
    </row>
    <row r="103" spans="2:10" x14ac:dyDescent="0.25">
      <c r="B103" s="95">
        <v>87</v>
      </c>
      <c r="C103" s="96"/>
      <c r="D103" s="97" t="str">
        <f>IF(ANS!H91&lt;&gt;"",ANS!G91,"")</f>
        <v/>
      </c>
      <c r="E103" s="98"/>
      <c r="G103" s="95">
        <v>87</v>
      </c>
      <c r="H103" s="96"/>
      <c r="I103" s="97" t="str">
        <f>IF(ANS!R91&lt;&gt;"",ANS!Q91,"")</f>
        <v/>
      </c>
      <c r="J103" s="98"/>
    </row>
    <row r="104" spans="2:10" x14ac:dyDescent="0.25">
      <c r="B104" s="95">
        <v>88</v>
      </c>
      <c r="C104" s="96"/>
      <c r="D104" s="97" t="str">
        <f>IF(ANS!H92&lt;&gt;"",ANS!G92,"")</f>
        <v/>
      </c>
      <c r="E104" s="98"/>
      <c r="G104" s="95">
        <v>88</v>
      </c>
      <c r="H104" s="96"/>
      <c r="I104" s="97" t="str">
        <f>IF(ANS!R92&lt;&gt;"",ANS!Q92,"")</f>
        <v/>
      </c>
      <c r="J104" s="98"/>
    </row>
    <row r="105" spans="2:10" x14ac:dyDescent="0.25">
      <c r="B105" s="95">
        <v>89</v>
      </c>
      <c r="C105" s="96"/>
      <c r="D105" s="97" t="str">
        <f>IF(ANS!H93&lt;&gt;"",ANS!G93,"")</f>
        <v/>
      </c>
      <c r="E105" s="98"/>
      <c r="G105" s="95">
        <v>89</v>
      </c>
      <c r="H105" s="96"/>
      <c r="I105" s="97" t="str">
        <f>IF(ANS!R93&lt;&gt;"",ANS!Q93,"")</f>
        <v/>
      </c>
      <c r="J105" s="98"/>
    </row>
    <row r="106" spans="2:10" x14ac:dyDescent="0.25">
      <c r="B106" s="95">
        <v>90</v>
      </c>
      <c r="C106" s="96"/>
      <c r="D106" s="97" t="str">
        <f>IF(ANS!H94&lt;&gt;"",ANS!G94,"")</f>
        <v/>
      </c>
      <c r="E106" s="98"/>
      <c r="G106" s="95">
        <v>90</v>
      </c>
      <c r="H106" s="96"/>
      <c r="I106" s="97" t="str">
        <f>IF(ANS!R94&lt;&gt;"",ANS!Q94,"")</f>
        <v/>
      </c>
      <c r="J106" s="98"/>
    </row>
    <row r="107" spans="2:10" x14ac:dyDescent="0.25">
      <c r="B107" s="95">
        <v>91</v>
      </c>
      <c r="C107" s="96"/>
      <c r="D107" s="97" t="str">
        <f>IF(ANS!H95&lt;&gt;"",ANS!G95,"")</f>
        <v/>
      </c>
      <c r="E107" s="98"/>
      <c r="G107" s="95">
        <v>91</v>
      </c>
      <c r="H107" s="96"/>
      <c r="I107" s="97" t="str">
        <f>IF(ANS!R95&lt;&gt;"",ANS!Q95,"")</f>
        <v/>
      </c>
      <c r="J107" s="98"/>
    </row>
    <row r="108" spans="2:10" x14ac:dyDescent="0.25">
      <c r="B108" s="95">
        <v>92</v>
      </c>
      <c r="C108" s="96"/>
      <c r="D108" s="97" t="str">
        <f>IF(ANS!H96&lt;&gt;"",ANS!G96,"")</f>
        <v/>
      </c>
      <c r="E108" s="98"/>
      <c r="G108" s="95">
        <v>92</v>
      </c>
      <c r="H108" s="96"/>
      <c r="I108" s="97" t="str">
        <f>IF(ANS!R96&lt;&gt;"",ANS!Q96,"")</f>
        <v/>
      </c>
      <c r="J108" s="98"/>
    </row>
    <row r="109" spans="2:10" x14ac:dyDescent="0.25">
      <c r="B109" s="95">
        <v>93</v>
      </c>
      <c r="C109" s="96"/>
      <c r="D109" s="97" t="str">
        <f>IF(ANS!H97&lt;&gt;"",ANS!G97,"")</f>
        <v/>
      </c>
      <c r="E109" s="98"/>
      <c r="G109" s="95">
        <v>93</v>
      </c>
      <c r="H109" s="96"/>
      <c r="I109" s="97" t="str">
        <f>IF(ANS!R97&lt;&gt;"",ANS!Q97,"")</f>
        <v/>
      </c>
      <c r="J109" s="98"/>
    </row>
    <row r="110" spans="2:10" x14ac:dyDescent="0.25">
      <c r="B110" s="95">
        <v>94</v>
      </c>
      <c r="C110" s="96"/>
      <c r="D110" s="97" t="str">
        <f>IF(ANS!H98&lt;&gt;"",ANS!G98,"")</f>
        <v/>
      </c>
      <c r="E110" s="98"/>
      <c r="G110" s="95">
        <v>94</v>
      </c>
      <c r="H110" s="96"/>
      <c r="I110" s="97" t="str">
        <f>IF(ANS!R98&lt;&gt;"",ANS!Q98,"")</f>
        <v/>
      </c>
      <c r="J110" s="98"/>
    </row>
    <row r="111" spans="2:10" x14ac:dyDescent="0.25">
      <c r="B111" s="95">
        <v>95</v>
      </c>
      <c r="C111" s="96"/>
      <c r="D111" s="97" t="str">
        <f>IF(ANS!H99&lt;&gt;"",ANS!G99,"")</f>
        <v/>
      </c>
      <c r="E111" s="98"/>
      <c r="G111" s="95">
        <v>95</v>
      </c>
      <c r="H111" s="96"/>
      <c r="I111" s="97" t="str">
        <f>IF(ANS!R99&lt;&gt;"",ANS!Q99,"")</f>
        <v/>
      </c>
      <c r="J111" s="98"/>
    </row>
    <row r="112" spans="2:10" x14ac:dyDescent="0.25">
      <c r="B112" s="95">
        <v>96</v>
      </c>
      <c r="C112" s="96"/>
      <c r="D112" s="97" t="str">
        <f>IF(ANS!H100&lt;&gt;"",ANS!G100,"")</f>
        <v/>
      </c>
      <c r="E112" s="98"/>
      <c r="G112" s="95">
        <v>96</v>
      </c>
      <c r="H112" s="96"/>
      <c r="I112" s="97" t="str">
        <f>IF(ANS!R100&lt;&gt;"",ANS!Q100,"")</f>
        <v/>
      </c>
      <c r="J112" s="98"/>
    </row>
    <row r="113" spans="2:10" x14ac:dyDescent="0.25">
      <c r="B113" s="95">
        <v>97</v>
      </c>
      <c r="C113" s="96"/>
      <c r="D113" s="97" t="str">
        <f>IF(ANS!H101&lt;&gt;"",ANS!G101,"")</f>
        <v/>
      </c>
      <c r="E113" s="98"/>
      <c r="G113" s="95">
        <v>97</v>
      </c>
      <c r="H113" s="96"/>
      <c r="I113" s="97" t="str">
        <f>IF(ANS!R101&lt;&gt;"",ANS!Q101,"")</f>
        <v/>
      </c>
      <c r="J113" s="98"/>
    </row>
    <row r="114" spans="2:10" x14ac:dyDescent="0.25">
      <c r="B114" s="95">
        <v>98</v>
      </c>
      <c r="C114" s="96"/>
      <c r="D114" s="97" t="str">
        <f>IF(ANS!H102&lt;&gt;"",ANS!G102,"")</f>
        <v/>
      </c>
      <c r="E114" s="98"/>
      <c r="G114" s="95">
        <v>98</v>
      </c>
      <c r="H114" s="96"/>
      <c r="I114" s="97" t="str">
        <f>IF(ANS!R102&lt;&gt;"",ANS!Q102,"")</f>
        <v/>
      </c>
      <c r="J114" s="98"/>
    </row>
    <row r="115" spans="2:10" x14ac:dyDescent="0.25">
      <c r="B115" s="95">
        <v>99</v>
      </c>
      <c r="C115" s="96"/>
      <c r="D115" s="97" t="str">
        <f>IF(ANS!H103&lt;&gt;"",ANS!G103,"")</f>
        <v/>
      </c>
      <c r="E115" s="98"/>
      <c r="G115" s="95">
        <v>99</v>
      </c>
      <c r="H115" s="96"/>
      <c r="I115" s="97" t="str">
        <f>IF(ANS!R103&lt;&gt;"",ANS!Q103,"")</f>
        <v/>
      </c>
      <c r="J115" s="98"/>
    </row>
    <row r="116" spans="2:10" x14ac:dyDescent="0.25">
      <c r="B116" s="95">
        <v>100</v>
      </c>
      <c r="C116" s="96"/>
      <c r="D116" s="97" t="str">
        <f>IF(ANS!H104&lt;&gt;"",ANS!G104,"")</f>
        <v/>
      </c>
      <c r="E116" s="98"/>
      <c r="G116" s="95">
        <v>100</v>
      </c>
      <c r="H116" s="96"/>
      <c r="I116" s="97" t="str">
        <f>IF(ANS!R104&lt;&gt;"",ANS!Q104,"")</f>
        <v/>
      </c>
      <c r="J116" s="98"/>
    </row>
    <row r="117" spans="2:10" x14ac:dyDescent="0.25">
      <c r="B117" s="95">
        <v>101</v>
      </c>
      <c r="C117" s="96"/>
      <c r="D117" s="97" t="str">
        <f>IF(ANS!H105&lt;&gt;"",ANS!G105,"")</f>
        <v/>
      </c>
      <c r="E117" s="98"/>
      <c r="G117" s="95">
        <v>101</v>
      </c>
      <c r="H117" s="96"/>
      <c r="I117" s="97" t="str">
        <f>IF(ANS!R105&lt;&gt;"",ANS!Q105,"")</f>
        <v/>
      </c>
      <c r="J117" s="98"/>
    </row>
    <row r="118" spans="2:10" x14ac:dyDescent="0.25">
      <c r="B118" s="95">
        <v>102</v>
      </c>
      <c r="C118" s="96"/>
      <c r="D118" s="97" t="str">
        <f>IF(ANS!H106&lt;&gt;"",ANS!G106,"")</f>
        <v/>
      </c>
      <c r="E118" s="98"/>
      <c r="G118" s="95">
        <v>102</v>
      </c>
      <c r="H118" s="96"/>
      <c r="I118" s="97" t="str">
        <f>IF(ANS!R106&lt;&gt;"",ANS!Q106,"")</f>
        <v/>
      </c>
      <c r="J118" s="98"/>
    </row>
    <row r="119" spans="2:10" x14ac:dyDescent="0.25">
      <c r="B119" s="95">
        <v>103</v>
      </c>
      <c r="C119" s="96"/>
      <c r="D119" s="97" t="str">
        <f>IF(ANS!H107&lt;&gt;"",ANS!G107,"")</f>
        <v/>
      </c>
      <c r="E119" s="98"/>
      <c r="G119" s="95">
        <v>103</v>
      </c>
      <c r="H119" s="96"/>
      <c r="I119" s="97" t="str">
        <f>IF(ANS!R107&lt;&gt;"",ANS!Q107,"")</f>
        <v/>
      </c>
      <c r="J119" s="98"/>
    </row>
    <row r="120" spans="2:10" x14ac:dyDescent="0.25">
      <c r="B120" s="95">
        <v>104</v>
      </c>
      <c r="C120" s="96"/>
      <c r="D120" s="97" t="str">
        <f>IF(ANS!H108&lt;&gt;"",ANS!G108,"")</f>
        <v/>
      </c>
      <c r="E120" s="98"/>
      <c r="G120" s="95">
        <v>104</v>
      </c>
      <c r="H120" s="96"/>
      <c r="I120" s="97" t="str">
        <f>IF(ANS!R108&lt;&gt;"",ANS!Q108,"")</f>
        <v/>
      </c>
      <c r="J120" s="98"/>
    </row>
    <row r="121" spans="2:10" x14ac:dyDescent="0.25">
      <c r="B121" s="95">
        <v>105</v>
      </c>
      <c r="C121" s="96"/>
      <c r="D121" s="97" t="str">
        <f>IF(ANS!H109&lt;&gt;"",ANS!G109,"")</f>
        <v/>
      </c>
      <c r="E121" s="98"/>
      <c r="G121" s="95">
        <v>105</v>
      </c>
      <c r="H121" s="96"/>
      <c r="I121" s="97" t="str">
        <f>IF(ANS!R109&lt;&gt;"",ANS!Q109,"")</f>
        <v/>
      </c>
      <c r="J121" s="98"/>
    </row>
    <row r="122" spans="2:10" x14ac:dyDescent="0.25">
      <c r="B122" s="95">
        <v>106</v>
      </c>
      <c r="C122" s="96"/>
      <c r="D122" s="97" t="str">
        <f>IF(ANS!H110&lt;&gt;"",ANS!G110,"")</f>
        <v/>
      </c>
      <c r="E122" s="98"/>
      <c r="G122" s="95">
        <v>106</v>
      </c>
      <c r="H122" s="96"/>
      <c r="I122" s="97" t="str">
        <f>IF(ANS!R110&lt;&gt;"",ANS!Q110,"")</f>
        <v/>
      </c>
      <c r="J122" s="98"/>
    </row>
    <row r="123" spans="2:10" x14ac:dyDescent="0.25">
      <c r="B123" s="95">
        <v>107</v>
      </c>
      <c r="C123" s="96"/>
      <c r="D123" s="97" t="str">
        <f>IF(ANS!H111&lt;&gt;"",ANS!G111,"")</f>
        <v/>
      </c>
      <c r="E123" s="98"/>
      <c r="G123" s="95">
        <v>107</v>
      </c>
      <c r="H123" s="96"/>
      <c r="I123" s="97" t="str">
        <f>IF(ANS!R111&lt;&gt;"",ANS!Q111,"")</f>
        <v/>
      </c>
      <c r="J123" s="98"/>
    </row>
    <row r="124" spans="2:10" x14ac:dyDescent="0.25">
      <c r="B124" s="95">
        <v>108</v>
      </c>
      <c r="C124" s="96"/>
      <c r="D124" s="97" t="str">
        <f>IF(ANS!H112&lt;&gt;"",ANS!G112,"")</f>
        <v/>
      </c>
      <c r="E124" s="98"/>
      <c r="G124" s="95">
        <v>108</v>
      </c>
      <c r="H124" s="96"/>
      <c r="I124" s="97" t="str">
        <f>IF(ANS!R112&lt;&gt;"",ANS!Q112,"")</f>
        <v/>
      </c>
      <c r="J124" s="98"/>
    </row>
    <row r="125" spans="2:10" x14ac:dyDescent="0.25">
      <c r="B125" s="95">
        <v>109</v>
      </c>
      <c r="C125" s="96"/>
      <c r="D125" s="97" t="str">
        <f>IF(ANS!H113&lt;&gt;"",ANS!G113,"")</f>
        <v/>
      </c>
      <c r="E125" s="98"/>
      <c r="G125" s="95">
        <v>109</v>
      </c>
      <c r="H125" s="96"/>
      <c r="I125" s="97" t="str">
        <f>IF(ANS!R113&lt;&gt;"",ANS!Q113,"")</f>
        <v/>
      </c>
      <c r="J125" s="98"/>
    </row>
    <row r="126" spans="2:10" x14ac:dyDescent="0.25">
      <c r="B126" s="95">
        <v>110</v>
      </c>
      <c r="C126" s="96"/>
      <c r="D126" s="97" t="str">
        <f>IF(ANS!H114&lt;&gt;"",ANS!G114,"")</f>
        <v/>
      </c>
      <c r="E126" s="98"/>
      <c r="G126" s="95">
        <v>110</v>
      </c>
      <c r="H126" s="96"/>
      <c r="I126" s="97" t="str">
        <f>IF(ANS!R114&lt;&gt;"",ANS!Q114,"")</f>
        <v/>
      </c>
      <c r="J126" s="98"/>
    </row>
    <row r="127" spans="2:10" x14ac:dyDescent="0.25">
      <c r="B127" s="95">
        <v>111</v>
      </c>
      <c r="C127" s="96"/>
      <c r="D127" s="97" t="str">
        <f>IF(ANS!H115&lt;&gt;"",ANS!G115,"")</f>
        <v/>
      </c>
      <c r="E127" s="98"/>
      <c r="G127" s="95">
        <v>111</v>
      </c>
      <c r="H127" s="96"/>
      <c r="I127" s="97" t="str">
        <f>IF(ANS!R115&lt;&gt;"",ANS!Q115,"")</f>
        <v/>
      </c>
      <c r="J127" s="98"/>
    </row>
    <row r="128" spans="2:10" x14ac:dyDescent="0.25">
      <c r="B128" s="95">
        <v>112</v>
      </c>
      <c r="C128" s="96"/>
      <c r="D128" s="97" t="str">
        <f>IF(ANS!H116&lt;&gt;"",ANS!G116,"")</f>
        <v/>
      </c>
      <c r="E128" s="98"/>
      <c r="G128" s="95">
        <v>112</v>
      </c>
      <c r="H128" s="96"/>
      <c r="I128" s="97" t="str">
        <f>IF(ANS!R116&lt;&gt;"",ANS!Q116,"")</f>
        <v/>
      </c>
      <c r="J128" s="98"/>
    </row>
    <row r="129" spans="2:10" x14ac:dyDescent="0.25">
      <c r="B129" s="95">
        <v>113</v>
      </c>
      <c r="C129" s="96"/>
      <c r="D129" s="97" t="str">
        <f>IF(ANS!H117&lt;&gt;"",ANS!G117,"")</f>
        <v/>
      </c>
      <c r="E129" s="98"/>
      <c r="G129" s="95">
        <v>113</v>
      </c>
      <c r="H129" s="96"/>
      <c r="I129" s="97" t="str">
        <f>IF(ANS!R117&lt;&gt;"",ANS!Q117,"")</f>
        <v/>
      </c>
      <c r="J129" s="98"/>
    </row>
    <row r="130" spans="2:10" x14ac:dyDescent="0.25">
      <c r="B130" s="95">
        <v>114</v>
      </c>
      <c r="C130" s="96"/>
      <c r="D130" s="97" t="str">
        <f>IF(ANS!H118&lt;&gt;"",ANS!G118,"")</f>
        <v/>
      </c>
      <c r="E130" s="98"/>
      <c r="G130" s="95">
        <v>114</v>
      </c>
      <c r="H130" s="96"/>
      <c r="I130" s="97" t="str">
        <f>IF(ANS!R118&lt;&gt;"",ANS!Q118,"")</f>
        <v/>
      </c>
      <c r="J130" s="98"/>
    </row>
    <row r="131" spans="2:10" x14ac:dyDescent="0.25">
      <c r="B131" s="95">
        <v>115</v>
      </c>
      <c r="C131" s="96"/>
      <c r="D131" s="97" t="str">
        <f>IF(ANS!H119&lt;&gt;"",ANS!G119,"")</f>
        <v/>
      </c>
      <c r="E131" s="98"/>
      <c r="G131" s="95">
        <v>115</v>
      </c>
      <c r="H131" s="96"/>
      <c r="I131" s="97" t="str">
        <f>IF(ANS!R119&lt;&gt;"",ANS!Q119,"")</f>
        <v/>
      </c>
      <c r="J131" s="98"/>
    </row>
    <row r="132" spans="2:10" x14ac:dyDescent="0.25">
      <c r="B132" s="95">
        <v>116</v>
      </c>
      <c r="C132" s="96"/>
      <c r="D132" s="97" t="str">
        <f>IF(ANS!H120&lt;&gt;"",ANS!G120,"")</f>
        <v/>
      </c>
      <c r="E132" s="98"/>
      <c r="G132" s="95">
        <v>116</v>
      </c>
      <c r="H132" s="96"/>
      <c r="I132" s="97" t="str">
        <f>IF(ANS!R120&lt;&gt;"",ANS!Q120,"")</f>
        <v/>
      </c>
      <c r="J132" s="98"/>
    </row>
    <row r="133" spans="2:10" x14ac:dyDescent="0.25">
      <c r="B133" s="95">
        <v>117</v>
      </c>
      <c r="C133" s="96"/>
      <c r="D133" s="97" t="str">
        <f>IF(ANS!H121&lt;&gt;"",ANS!G121,"")</f>
        <v/>
      </c>
      <c r="E133" s="98"/>
      <c r="G133" s="95">
        <v>117</v>
      </c>
      <c r="H133" s="96"/>
      <c r="I133" s="97" t="str">
        <f>IF(ANS!R121&lt;&gt;"",ANS!Q121,"")</f>
        <v/>
      </c>
      <c r="J133" s="98"/>
    </row>
    <row r="134" spans="2:10" x14ac:dyDescent="0.25">
      <c r="B134" s="95">
        <v>118</v>
      </c>
      <c r="C134" s="96"/>
      <c r="D134" s="97" t="str">
        <f>IF(ANS!H122&lt;&gt;"",ANS!G122,"")</f>
        <v/>
      </c>
      <c r="E134" s="98"/>
      <c r="G134" s="95">
        <v>118</v>
      </c>
      <c r="H134" s="96"/>
      <c r="I134" s="97" t="str">
        <f>IF(ANS!R122&lt;&gt;"",ANS!Q122,"")</f>
        <v/>
      </c>
      <c r="J134" s="98"/>
    </row>
    <row r="135" spans="2:10" x14ac:dyDescent="0.25">
      <c r="B135" s="95">
        <v>119</v>
      </c>
      <c r="C135" s="96"/>
      <c r="D135" s="97" t="str">
        <f>IF(ANS!H123&lt;&gt;"",ANS!G123,"")</f>
        <v/>
      </c>
      <c r="E135" s="98"/>
      <c r="G135" s="95">
        <v>119</v>
      </c>
      <c r="H135" s="96"/>
      <c r="I135" s="97" t="str">
        <f>IF(ANS!R123&lt;&gt;"",ANS!Q123,"")</f>
        <v/>
      </c>
      <c r="J135" s="98"/>
    </row>
    <row r="136" spans="2:10" x14ac:dyDescent="0.25">
      <c r="B136" s="95">
        <v>120</v>
      </c>
      <c r="C136" s="96"/>
      <c r="D136" s="97" t="str">
        <f>IF(ANS!H124&lt;&gt;"",ANS!G124,"")</f>
        <v/>
      </c>
      <c r="E136" s="98"/>
      <c r="G136" s="95">
        <v>120</v>
      </c>
      <c r="H136" s="96"/>
      <c r="I136" s="97" t="str">
        <f>IF(ANS!R124&lt;&gt;"",ANS!Q124,"")</f>
        <v/>
      </c>
      <c r="J136" s="98"/>
    </row>
    <row r="137" spans="2:10" x14ac:dyDescent="0.25">
      <c r="B137" s="95">
        <v>121</v>
      </c>
      <c r="C137" s="96"/>
      <c r="D137" s="97" t="str">
        <f>IF(ANS!H125&lt;&gt;"",ANS!G125,"")</f>
        <v/>
      </c>
      <c r="E137" s="98"/>
      <c r="G137" s="95">
        <v>121</v>
      </c>
      <c r="H137" s="96"/>
      <c r="I137" s="97" t="str">
        <f>IF(ANS!R125&lt;&gt;"",ANS!Q125,"")</f>
        <v/>
      </c>
      <c r="J137" s="98"/>
    </row>
    <row r="138" spans="2:10" x14ac:dyDescent="0.25">
      <c r="B138" s="95">
        <v>122</v>
      </c>
      <c r="C138" s="96"/>
      <c r="D138" s="97" t="str">
        <f>IF(ANS!H126&lt;&gt;"",ANS!G126,"")</f>
        <v/>
      </c>
      <c r="E138" s="98"/>
      <c r="G138" s="95">
        <v>122</v>
      </c>
      <c r="H138" s="96"/>
      <c r="I138" s="97" t="str">
        <f>IF(ANS!R126&lt;&gt;"",ANS!Q126,"")</f>
        <v/>
      </c>
      <c r="J138" s="98"/>
    </row>
    <row r="139" spans="2:10" x14ac:dyDescent="0.25">
      <c r="B139" s="95">
        <v>123</v>
      </c>
      <c r="C139" s="96"/>
      <c r="D139" s="97" t="str">
        <f>IF(ANS!H127&lt;&gt;"",ANS!G127,"")</f>
        <v/>
      </c>
      <c r="E139" s="98"/>
      <c r="G139" s="95">
        <v>123</v>
      </c>
      <c r="H139" s="96"/>
      <c r="I139" s="97" t="str">
        <f>IF(ANS!R127&lt;&gt;"",ANS!Q127,"")</f>
        <v/>
      </c>
      <c r="J139" s="98"/>
    </row>
    <row r="140" spans="2:10" x14ac:dyDescent="0.25">
      <c r="B140" s="95">
        <v>124</v>
      </c>
      <c r="C140" s="96"/>
      <c r="D140" s="97" t="str">
        <f>IF(ANS!H128&lt;&gt;"",ANS!G128,"")</f>
        <v/>
      </c>
      <c r="E140" s="98"/>
      <c r="G140" s="95">
        <v>124</v>
      </c>
      <c r="H140" s="96"/>
      <c r="I140" s="97" t="str">
        <f>IF(ANS!R128&lt;&gt;"",ANS!Q128,"")</f>
        <v/>
      </c>
      <c r="J140" s="98"/>
    </row>
    <row r="141" spans="2:10" x14ac:dyDescent="0.25">
      <c r="B141" s="95">
        <v>125</v>
      </c>
      <c r="C141" s="96"/>
      <c r="D141" s="97" t="str">
        <f>IF(ANS!H129&lt;&gt;"",ANS!G129,"")</f>
        <v/>
      </c>
      <c r="E141" s="98"/>
    </row>
    <row r="142" spans="2:10" x14ac:dyDescent="0.25">
      <c r="B142" s="95">
        <v>126</v>
      </c>
      <c r="C142" s="96"/>
      <c r="D142" s="97" t="str">
        <f>IF(ANS!H130&lt;&gt;"",ANS!G130,"")</f>
        <v/>
      </c>
      <c r="E142" s="98"/>
    </row>
    <row r="143" spans="2:10" x14ac:dyDescent="0.25">
      <c r="B143" s="95">
        <v>127</v>
      </c>
      <c r="C143" s="96"/>
      <c r="D143" s="97" t="str">
        <f>IF(ANS!H131&lt;&gt;"",ANS!G131,"")</f>
        <v/>
      </c>
      <c r="E143" s="98"/>
    </row>
    <row r="144" spans="2:10" x14ac:dyDescent="0.25">
      <c r="B144" s="95">
        <v>128</v>
      </c>
      <c r="C144" s="96"/>
      <c r="D144" s="97" t="str">
        <f>IF(ANS!H132&lt;&gt;"",ANS!G132,"")</f>
        <v/>
      </c>
      <c r="E144" s="98"/>
    </row>
    <row r="145" spans="2:5" x14ac:dyDescent="0.25">
      <c r="B145" s="95">
        <v>129</v>
      </c>
      <c r="C145" s="96"/>
      <c r="D145" s="97" t="str">
        <f>IF(ANS!H133&lt;&gt;"",ANS!G133,"")</f>
        <v/>
      </c>
      <c r="E145" s="98"/>
    </row>
    <row r="146" spans="2:5" x14ac:dyDescent="0.25">
      <c r="B146" s="95">
        <v>130</v>
      </c>
      <c r="C146" s="96"/>
      <c r="D146" s="97" t="str">
        <f>IF(ANS!H134&lt;&gt;"",ANS!G134,"")</f>
        <v/>
      </c>
      <c r="E146" s="98"/>
    </row>
    <row r="147" spans="2:5" x14ac:dyDescent="0.25">
      <c r="B147" s="95">
        <v>131</v>
      </c>
      <c r="C147" s="96"/>
      <c r="D147" s="97" t="str">
        <f>IF(ANS!H135&lt;&gt;"",ANS!G135,"")</f>
        <v/>
      </c>
      <c r="E147" s="98"/>
    </row>
    <row r="148" spans="2:5" x14ac:dyDescent="0.25">
      <c r="B148" s="95">
        <v>132</v>
      </c>
      <c r="C148" s="96"/>
      <c r="D148" s="97" t="str">
        <f>IF(ANS!H136&lt;&gt;"",ANS!G136,"")</f>
        <v/>
      </c>
      <c r="E148" s="98"/>
    </row>
    <row r="149" spans="2:5" x14ac:dyDescent="0.25">
      <c r="B149" s="95">
        <v>133</v>
      </c>
      <c r="C149" s="96"/>
      <c r="D149" s="97" t="str">
        <f>IF(ANS!H137&lt;&gt;"",ANS!G137,"")</f>
        <v/>
      </c>
      <c r="E149" s="98"/>
    </row>
    <row r="150" spans="2:5" x14ac:dyDescent="0.25">
      <c r="B150" s="95">
        <v>134</v>
      </c>
      <c r="C150" s="96"/>
      <c r="D150" s="97" t="str">
        <f>IF(ANS!H138&lt;&gt;"",ANS!G138,"")</f>
        <v/>
      </c>
      <c r="E150" s="98"/>
    </row>
    <row r="151" spans="2:5" x14ac:dyDescent="0.25">
      <c r="B151" s="95">
        <v>135</v>
      </c>
      <c r="C151" s="96"/>
      <c r="D151" s="97" t="str">
        <f>IF(ANS!H139&lt;&gt;"",ANS!G139,"")</f>
        <v/>
      </c>
      <c r="E151" s="98"/>
    </row>
    <row r="152" spans="2:5" x14ac:dyDescent="0.25">
      <c r="B152" s="95">
        <v>136</v>
      </c>
      <c r="C152" s="96"/>
      <c r="D152" s="97" t="str">
        <f>IF(ANS!H140&lt;&gt;"",ANS!G140,"")</f>
        <v/>
      </c>
      <c r="E152" s="98"/>
    </row>
    <row r="153" spans="2:5" x14ac:dyDescent="0.25">
      <c r="B153" s="95">
        <v>137</v>
      </c>
      <c r="C153" s="96"/>
      <c r="D153" s="97" t="str">
        <f>IF(ANS!H141&lt;&gt;"",ANS!G141,"")</f>
        <v/>
      </c>
      <c r="E153" s="98"/>
    </row>
    <row r="154" spans="2:5" x14ac:dyDescent="0.25">
      <c r="B154" s="95">
        <v>138</v>
      </c>
      <c r="C154" s="96"/>
      <c r="D154" s="97" t="str">
        <f>IF(ANS!H142&lt;&gt;"",ANS!G142,"")</f>
        <v/>
      </c>
      <c r="E154" s="98"/>
    </row>
    <row r="155" spans="2:5" x14ac:dyDescent="0.25">
      <c r="B155" s="95">
        <v>139</v>
      </c>
      <c r="C155" s="96"/>
      <c r="D155" s="97" t="str">
        <f>IF(ANS!H143&lt;&gt;"",ANS!G143,"")</f>
        <v/>
      </c>
      <c r="E155" s="98"/>
    </row>
    <row r="156" spans="2:5" x14ac:dyDescent="0.25">
      <c r="B156" s="95">
        <v>140</v>
      </c>
      <c r="C156" s="96"/>
      <c r="D156" s="97" t="str">
        <f>IF(ANS!H144&lt;&gt;"",ANS!G144,"")</f>
        <v/>
      </c>
      <c r="E156" s="98"/>
    </row>
    <row r="157" spans="2:5" x14ac:dyDescent="0.25">
      <c r="B157" s="95">
        <v>141</v>
      </c>
      <c r="C157" s="96"/>
      <c r="D157" s="97" t="str">
        <f>IF(ANS!H145&lt;&gt;"",ANS!G145,"")</f>
        <v/>
      </c>
      <c r="E157" s="98"/>
    </row>
    <row r="158" spans="2:5" x14ac:dyDescent="0.25">
      <c r="B158" s="95">
        <v>142</v>
      </c>
      <c r="C158" s="96"/>
      <c r="D158" s="97" t="str">
        <f>IF(ANS!H146&lt;&gt;"",ANS!G146,"")</f>
        <v/>
      </c>
      <c r="E158" s="98"/>
    </row>
    <row r="159" spans="2:5" x14ac:dyDescent="0.25">
      <c r="B159" s="95">
        <v>143</v>
      </c>
      <c r="C159" s="96"/>
      <c r="D159" s="97" t="str">
        <f>IF(ANS!H147&lt;&gt;"",ANS!G147,"")</f>
        <v/>
      </c>
      <c r="E159" s="98"/>
    </row>
    <row r="160" spans="2:5" x14ac:dyDescent="0.25">
      <c r="B160" s="95">
        <v>144</v>
      </c>
      <c r="C160" s="96"/>
      <c r="D160" s="97" t="str">
        <f>IF(ANS!H148&lt;&gt;"",ANS!G148,"")</f>
        <v/>
      </c>
      <c r="E160" s="98"/>
    </row>
    <row r="161" spans="2:5" x14ac:dyDescent="0.25">
      <c r="B161" s="95">
        <v>145</v>
      </c>
      <c r="C161" s="96"/>
      <c r="D161" s="97" t="str">
        <f>IF(ANS!H149&lt;&gt;"",ANS!G149,"")</f>
        <v/>
      </c>
      <c r="E161" s="98"/>
    </row>
    <row r="162" spans="2:5" x14ac:dyDescent="0.25">
      <c r="B162" s="95">
        <v>146</v>
      </c>
      <c r="C162" s="96"/>
      <c r="D162" s="97" t="str">
        <f>IF(ANS!H150&lt;&gt;"",ANS!G150,"")</f>
        <v/>
      </c>
      <c r="E162" s="98"/>
    </row>
    <row r="163" spans="2:5" x14ac:dyDescent="0.25">
      <c r="B163" s="95">
        <v>147</v>
      </c>
      <c r="C163" s="96"/>
      <c r="D163" s="97" t="str">
        <f>IF(ANS!H151&lt;&gt;"",ANS!G151,"")</f>
        <v/>
      </c>
      <c r="E163" s="98"/>
    </row>
    <row r="164" spans="2:5" x14ac:dyDescent="0.25">
      <c r="B164" s="95">
        <v>148</v>
      </c>
      <c r="C164" s="96"/>
      <c r="D164" s="97" t="str">
        <f>IF(ANS!H152&lt;&gt;"",ANS!G152,"")</f>
        <v/>
      </c>
      <c r="E164" s="98"/>
    </row>
    <row r="165" spans="2:5" x14ac:dyDescent="0.25">
      <c r="B165" s="95">
        <v>149</v>
      </c>
      <c r="C165" s="96"/>
      <c r="D165" s="97" t="str">
        <f>IF(ANS!H153&lt;&gt;"",ANS!G153,"")</f>
        <v/>
      </c>
      <c r="E165" s="98"/>
    </row>
    <row r="166" spans="2:5" x14ac:dyDescent="0.25">
      <c r="B166" s="95">
        <v>150</v>
      </c>
      <c r="C166" s="96"/>
      <c r="D166" s="97" t="str">
        <f>IF(ANS!H154&lt;&gt;"",ANS!G154,"")</f>
        <v/>
      </c>
      <c r="E166" s="98"/>
    </row>
    <row r="167" spans="2:5" x14ac:dyDescent="0.25">
      <c r="B167" s="95">
        <v>151</v>
      </c>
      <c r="C167" s="96"/>
      <c r="D167" s="97" t="str">
        <f>IF(ANS!H155&lt;&gt;"",ANS!G155,"")</f>
        <v/>
      </c>
      <c r="E167" s="98"/>
    </row>
    <row r="168" spans="2:5" x14ac:dyDescent="0.25">
      <c r="B168" s="95">
        <v>152</v>
      </c>
      <c r="C168" s="96"/>
      <c r="D168" s="97" t="str">
        <f>IF(ANS!H156&lt;&gt;"",ANS!G156,"")</f>
        <v/>
      </c>
      <c r="E168" s="98"/>
    </row>
    <row r="169" spans="2:5" x14ac:dyDescent="0.25">
      <c r="B169" s="95">
        <v>153</v>
      </c>
      <c r="C169" s="96"/>
      <c r="D169" s="97" t="str">
        <f>IF(ANS!H157&lt;&gt;"",ANS!G157,"")</f>
        <v/>
      </c>
      <c r="E169" s="98"/>
    </row>
    <row r="170" spans="2:5" x14ac:dyDescent="0.25">
      <c r="B170" s="95">
        <v>154</v>
      </c>
      <c r="C170" s="96"/>
      <c r="D170" s="97" t="str">
        <f>IF(ANS!H158&lt;&gt;"",ANS!G158,"")</f>
        <v/>
      </c>
      <c r="E170" s="98"/>
    </row>
    <row r="171" spans="2:5" x14ac:dyDescent="0.25">
      <c r="B171" s="95">
        <v>155</v>
      </c>
      <c r="C171" s="96"/>
      <c r="D171" s="97" t="str">
        <f>IF(ANS!H159&lt;&gt;"",ANS!G159,"")</f>
        <v/>
      </c>
      <c r="E171" s="98"/>
    </row>
    <row r="172" spans="2:5" x14ac:dyDescent="0.25">
      <c r="B172" s="95">
        <v>156</v>
      </c>
      <c r="C172" s="96"/>
      <c r="D172" s="97" t="str">
        <f>IF(ANS!H160&lt;&gt;"",ANS!G160,"")</f>
        <v/>
      </c>
      <c r="E172" s="98"/>
    </row>
    <row r="173" spans="2:5" x14ac:dyDescent="0.25">
      <c r="B173" s="95">
        <v>157</v>
      </c>
      <c r="C173" s="96"/>
      <c r="D173" s="97" t="str">
        <f>IF(ANS!H161&lt;&gt;"",ANS!G161,"")</f>
        <v/>
      </c>
      <c r="E173" s="98"/>
    </row>
    <row r="174" spans="2:5" x14ac:dyDescent="0.25">
      <c r="B174" s="95">
        <v>158</v>
      </c>
      <c r="C174" s="96"/>
      <c r="D174" s="97" t="str">
        <f>IF(ANS!H162&lt;&gt;"",ANS!G162,"")</f>
        <v/>
      </c>
      <c r="E174" s="98"/>
    </row>
    <row r="175" spans="2:5" x14ac:dyDescent="0.25">
      <c r="B175" s="95">
        <v>159</v>
      </c>
      <c r="C175" s="96"/>
      <c r="D175" s="97" t="str">
        <f>IF(ANS!H163&lt;&gt;"",ANS!G163,"")</f>
        <v/>
      </c>
      <c r="E175" s="98"/>
    </row>
    <row r="176" spans="2:5" x14ac:dyDescent="0.25">
      <c r="B176" s="95">
        <v>160</v>
      </c>
      <c r="C176" s="96"/>
      <c r="D176" s="97" t="str">
        <f>IF(ANS!H164&lt;&gt;"",ANS!G164,"")</f>
        <v/>
      </c>
      <c r="E176" s="98"/>
    </row>
    <row r="177" spans="2:5" x14ac:dyDescent="0.25">
      <c r="B177" s="95">
        <v>161</v>
      </c>
      <c r="C177" s="96"/>
      <c r="D177" s="97" t="str">
        <f>IF(ANS!H165&lt;&gt;"",ANS!G165,"")</f>
        <v/>
      </c>
      <c r="E177" s="98"/>
    </row>
    <row r="178" spans="2:5" x14ac:dyDescent="0.25">
      <c r="B178" s="95">
        <v>162</v>
      </c>
      <c r="C178" s="96"/>
      <c r="D178" s="97" t="str">
        <f>IF(ANS!H166&lt;&gt;"",ANS!G166,"")</f>
        <v/>
      </c>
      <c r="E178" s="98"/>
    </row>
    <row r="179" spans="2:5" x14ac:dyDescent="0.25">
      <c r="B179" s="95">
        <v>163</v>
      </c>
      <c r="C179" s="96"/>
      <c r="D179" s="97" t="str">
        <f>IF(ANS!H167&lt;&gt;"",ANS!G167,"")</f>
        <v/>
      </c>
      <c r="E179" s="98"/>
    </row>
    <row r="180" spans="2:5" x14ac:dyDescent="0.25">
      <c r="B180" s="95">
        <v>164</v>
      </c>
      <c r="C180" s="96"/>
      <c r="D180" s="97" t="str">
        <f>IF(ANS!H168&lt;&gt;"",ANS!G168,"")</f>
        <v/>
      </c>
      <c r="E180" s="98"/>
    </row>
    <row r="181" spans="2:5" x14ac:dyDescent="0.25">
      <c r="B181" s="95">
        <v>165</v>
      </c>
      <c r="C181" s="96"/>
      <c r="D181" s="97" t="str">
        <f>IF(ANS!H169&lt;&gt;"",ANS!G169,"")</f>
        <v/>
      </c>
      <c r="E181" s="98"/>
    </row>
    <row r="182" spans="2:5" x14ac:dyDescent="0.25">
      <c r="B182" s="95">
        <v>166</v>
      </c>
      <c r="C182" s="96"/>
      <c r="D182" s="97" t="str">
        <f>IF(ANS!H170&lt;&gt;"",ANS!G170,"")</f>
        <v/>
      </c>
      <c r="E182" s="98"/>
    </row>
    <row r="183" spans="2:5" x14ac:dyDescent="0.25">
      <c r="B183" s="95">
        <v>167</v>
      </c>
      <c r="C183" s="96"/>
      <c r="D183" s="97" t="str">
        <f>IF(ANS!H171&lt;&gt;"",ANS!G171,"")</f>
        <v/>
      </c>
      <c r="E183" s="98"/>
    </row>
    <row r="184" spans="2:5" x14ac:dyDescent="0.25">
      <c r="B184" s="95">
        <v>168</v>
      </c>
      <c r="C184" s="96"/>
      <c r="D184" s="97" t="str">
        <f>IF(ANS!H172&lt;&gt;"",ANS!G172,"")</f>
        <v/>
      </c>
      <c r="E184" s="98"/>
    </row>
    <row r="185" spans="2:5" x14ac:dyDescent="0.25">
      <c r="B185" s="95">
        <v>169</v>
      </c>
      <c r="C185" s="96"/>
      <c r="D185" s="97" t="str">
        <f>IF(ANS!H173&lt;&gt;"",ANS!G173,"")</f>
        <v/>
      </c>
      <c r="E185" s="98"/>
    </row>
    <row r="186" spans="2:5" x14ac:dyDescent="0.25">
      <c r="B186" s="95">
        <v>170</v>
      </c>
      <c r="C186" s="96"/>
      <c r="D186" s="97" t="str">
        <f>IF(ANS!H174&lt;&gt;"",ANS!G174,"")</f>
        <v/>
      </c>
      <c r="E186" s="98"/>
    </row>
    <row r="187" spans="2:5" x14ac:dyDescent="0.25">
      <c r="B187" s="95">
        <v>171</v>
      </c>
      <c r="C187" s="96"/>
      <c r="D187" s="97" t="str">
        <f>IF(ANS!H175&lt;&gt;"",ANS!G175,"")</f>
        <v/>
      </c>
      <c r="E187" s="98"/>
    </row>
    <row r="188" spans="2:5" x14ac:dyDescent="0.25">
      <c r="B188" s="95">
        <v>172</v>
      </c>
      <c r="C188" s="96"/>
      <c r="D188" s="97" t="str">
        <f>IF(ANS!H176&lt;&gt;"",ANS!G176,"")</f>
        <v/>
      </c>
      <c r="E188" s="98"/>
    </row>
    <row r="189" spans="2:5" x14ac:dyDescent="0.25">
      <c r="B189" s="95">
        <v>173</v>
      </c>
      <c r="C189" s="96"/>
      <c r="D189" s="97" t="str">
        <f>IF(ANS!H177&lt;&gt;"",ANS!G177,"")</f>
        <v/>
      </c>
      <c r="E189" s="98"/>
    </row>
    <row r="190" spans="2:5" x14ac:dyDescent="0.25">
      <c r="B190" s="95">
        <v>174</v>
      </c>
      <c r="C190" s="96"/>
      <c r="D190" s="97" t="str">
        <f>IF(ANS!H178&lt;&gt;"",ANS!G178,"")</f>
        <v/>
      </c>
      <c r="E190" s="98"/>
    </row>
    <row r="191" spans="2:5" x14ac:dyDescent="0.25">
      <c r="B191" s="95">
        <v>175</v>
      </c>
      <c r="C191" s="96"/>
      <c r="D191" s="97" t="str">
        <f>IF(ANS!H179&lt;&gt;"",ANS!G179,"")</f>
        <v/>
      </c>
      <c r="E191" s="98"/>
    </row>
    <row r="192" spans="2:5" x14ac:dyDescent="0.25">
      <c r="B192" s="95">
        <v>176</v>
      </c>
      <c r="C192" s="96"/>
      <c r="D192" s="97" t="str">
        <f>IF(ANS!H180&lt;&gt;"",ANS!G180,"")</f>
        <v/>
      </c>
      <c r="E192" s="98"/>
    </row>
  </sheetData>
  <sheetProtection sheet="1" objects="1" scenarios="1"/>
  <mergeCells count="14">
    <mergeCell ref="G2:I2"/>
    <mergeCell ref="B3:C3"/>
    <mergeCell ref="B7:C7"/>
    <mergeCell ref="B8:C8"/>
    <mergeCell ref="B4:C4"/>
    <mergeCell ref="B5:C5"/>
    <mergeCell ref="B6:C6"/>
    <mergeCell ref="B15:E15"/>
    <mergeCell ref="D2:F2"/>
    <mergeCell ref="G15:J15"/>
    <mergeCell ref="B10:C10"/>
    <mergeCell ref="B11:C11"/>
    <mergeCell ref="B12:C12"/>
    <mergeCell ref="B9:C9"/>
  </mergeCells>
  <conditionalFormatting sqref="C17:C192">
    <cfRule type="expression" dxfId="23" priority="22" stopIfTrue="1">
      <formula>$C17=""</formula>
    </cfRule>
    <cfRule type="expression" dxfId="22" priority="23">
      <formula>$C17=$D17</formula>
    </cfRule>
    <cfRule type="expression" dxfId="21" priority="24" stopIfTrue="1">
      <formula>$C17&lt;&gt;$D17</formula>
    </cfRule>
  </conditionalFormatting>
  <conditionalFormatting sqref="H17:H140">
    <cfRule type="expression" dxfId="20" priority="19" stopIfTrue="1">
      <formula>H17=""</formula>
    </cfRule>
    <cfRule type="expression" dxfId="19" priority="20" stopIfTrue="1">
      <formula>H17=I17</formula>
    </cfRule>
    <cfRule type="expression" dxfId="18" priority="21">
      <formula>H17&lt;&gt;I17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9E4E08C9-1BF7-4273-870D-F2A3F886277C}">
            <xm:f>VLOOKUP(B17,ANS!$E$5:$F$180,2,FALSE)=9</xm:f>
            <x14:dxf>
              <fill>
                <patternFill>
                  <bgColor rgb="FF00FF00"/>
                </patternFill>
              </fill>
            </x14:dxf>
          </x14:cfRule>
          <x14:cfRule type="expression" priority="11" id="{0E70B8AE-D3D8-486D-BB9D-715FCB6CA897}">
            <xm:f>VLOOKUP(B17,ANS!$E$5:$F$180,2,FALSE)=8</xm:f>
            <x14:dxf>
              <fill>
                <patternFill>
                  <bgColor rgb="FFFFCC00"/>
                </patternFill>
              </fill>
            </x14:dxf>
          </x14:cfRule>
          <x14:cfRule type="expression" priority="12" id="{3DE9959C-0652-42A6-8155-EFF27D847FD6}">
            <xm:f>VLOOKUP(B17,ANS!$E$5:$F$180,2,FALSE)=7</xm:f>
            <x14:dxf>
              <fill>
                <patternFill>
                  <bgColor rgb="FF99CCFF"/>
                </patternFill>
              </fill>
            </x14:dxf>
          </x14:cfRule>
          <x14:cfRule type="expression" priority="13" id="{AE279ED0-BD13-4006-902A-9F9B7BE05CD7}">
            <xm:f>VLOOKUP(B17,ANS!$E$5:$F$180,2,FALSE)=6</xm:f>
            <x14:dxf>
              <fill>
                <patternFill>
                  <bgColor rgb="FFFF99CC"/>
                </patternFill>
              </fill>
            </x14:dxf>
          </x14:cfRule>
          <x14:cfRule type="expression" priority="14" id="{31673392-F67F-43E3-B1DB-AC71AB8876E5}">
            <xm:f>VLOOKUP(B17,ANS!$E$5:$F$180,2,FALSE)=5</xm:f>
            <x14:dxf>
              <fill>
                <patternFill>
                  <bgColor rgb="FFFFFF99"/>
                </patternFill>
              </fill>
            </x14:dxf>
          </x14:cfRule>
          <x14:cfRule type="expression" priority="15" id="{AA25BD15-12F1-408C-8BAA-FB8457D2CB3B}">
            <xm:f>VLOOKUP(B17,ANS!$E$5:$F$180,2,FALSE)=4</xm:f>
            <x14:dxf>
              <fill>
                <patternFill>
                  <bgColor rgb="FFCCFFCC"/>
                </patternFill>
              </fill>
            </x14:dxf>
          </x14:cfRule>
          <x14:cfRule type="expression" priority="16" id="{C3776D29-7B56-4A8D-890B-168702DA4DDA}">
            <xm:f>VLOOKUP(B17,ANS!$E$5:$F$180,2,FALSE)=3</xm:f>
            <x14:dxf>
              <fill>
                <patternFill>
                  <bgColor rgb="FFFFCC99"/>
                </patternFill>
              </fill>
            </x14:dxf>
          </x14:cfRule>
          <x14:cfRule type="expression" priority="17" id="{C587B181-8F17-463F-95FA-44B84586204B}">
            <xm:f>VLOOKUP(B17,ANS!$E$5:$F$180,2,FALSE)=2</xm:f>
            <x14:dxf>
              <fill>
                <patternFill>
                  <bgColor rgb="FF00D5D0"/>
                </patternFill>
              </fill>
            </x14:dxf>
          </x14:cfRule>
          <x14:cfRule type="expression" priority="18" id="{199CFF1E-BC24-4D7F-A68D-FDD9015A3977}">
            <xm:f>VLOOKUP(B17,ANS!$E$5:$F$180,2,FALSE)=1</xm:f>
            <x14:dxf>
              <fill>
                <patternFill>
                  <bgColor rgb="FFCC99FF"/>
                </patternFill>
              </fill>
            </x14:dxf>
          </x14:cfRule>
          <xm:sqref>B17:B192</xm:sqref>
        </x14:conditionalFormatting>
        <x14:conditionalFormatting xmlns:xm="http://schemas.microsoft.com/office/excel/2006/main">
          <x14:cfRule type="expression" priority="1" id="{F44C73A0-B4F8-4D10-A7D4-D17F256C211A}">
            <xm:f>VLOOKUP(G17,ANS!$O$5:$P$128,2,FALSE)=9</xm:f>
            <x14:dxf>
              <fill>
                <patternFill>
                  <bgColor rgb="FF00FF00"/>
                </patternFill>
              </fill>
            </x14:dxf>
          </x14:cfRule>
          <x14:cfRule type="expression" priority="2" id="{E91B34B9-FF81-4D06-9047-51599E186E5D}">
            <xm:f>VLOOKUP(G17,ANS!$O$5:$P$128,2,FALSE)=8</xm:f>
            <x14:dxf>
              <fill>
                <patternFill>
                  <bgColor rgb="FFFFCC00"/>
                </patternFill>
              </fill>
            </x14:dxf>
          </x14:cfRule>
          <x14:cfRule type="expression" priority="3" id="{F9A484DF-0181-41B2-B0B0-C5378AC2EC9A}">
            <xm:f>VLOOKUP(G17,ANS!$O$5:$P$128,2,FALSE)=7</xm:f>
            <x14:dxf>
              <fill>
                <patternFill>
                  <bgColor rgb="FF99CCFF"/>
                </patternFill>
              </fill>
            </x14:dxf>
          </x14:cfRule>
          <x14:cfRule type="expression" priority="4" id="{BA791D53-7ECD-49C3-B38B-4000E13E5741}">
            <xm:f>VLOOKUP(G17,ANS!$O$5:$P$128,2,FALSE)=6</xm:f>
            <x14:dxf>
              <fill>
                <patternFill>
                  <bgColor rgb="FFFF99CC"/>
                </patternFill>
              </fill>
            </x14:dxf>
          </x14:cfRule>
          <x14:cfRule type="expression" priority="5" id="{52F04B34-8431-4205-A40D-35DB0D69D81B}">
            <xm:f>VLOOKUP(G17,ANS!$O$5:$P$128,2,FALSE)=5</xm:f>
            <x14:dxf>
              <fill>
                <patternFill>
                  <bgColor rgb="FFFFFF99"/>
                </patternFill>
              </fill>
            </x14:dxf>
          </x14:cfRule>
          <x14:cfRule type="expression" priority="6" id="{B41A239F-4D1D-4BC2-9DAB-20953A15C351}">
            <xm:f>VLOOKUP(G17,ANS!$O$5:$P$128,2,FALSE)=4</xm:f>
            <x14:dxf>
              <fill>
                <patternFill>
                  <bgColor rgb="FFCCFFCC"/>
                </patternFill>
              </fill>
            </x14:dxf>
          </x14:cfRule>
          <x14:cfRule type="expression" priority="7" id="{F1A7D46B-C85F-44B4-BF8C-AC97C54CE385}">
            <xm:f>VLOOKUP(G17,ANS!$O$5:$P$128,2,FALSE)=3</xm:f>
            <x14:dxf>
              <fill>
                <patternFill>
                  <bgColor rgb="FFFFCC99"/>
                </patternFill>
              </fill>
            </x14:dxf>
          </x14:cfRule>
          <x14:cfRule type="expression" priority="8" id="{265598F8-C3F1-40FA-A9E4-0199E4EA6C56}">
            <xm:f>VLOOKUP(G17,ANS!$O$5:$P$128,2,FALSE)=2</xm:f>
            <x14:dxf>
              <fill>
                <patternFill>
                  <bgColor rgb="FF00D5D0"/>
                </patternFill>
              </fill>
            </x14:dxf>
          </x14:cfRule>
          <x14:cfRule type="expression" priority="9" id="{408EA369-5C4C-43E5-8A1B-976CED62758D}">
            <xm:f>VLOOKUP(G17,ANS!$O$5:$P$128,2,FALSE)=1</xm:f>
            <x14:dxf>
              <fill>
                <patternFill>
                  <bgColor rgb="FFCC99FF"/>
                </patternFill>
              </fill>
            </x14:dxf>
          </x14:cfRule>
          <xm:sqref>G17:G140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ANS!$B$182:$B$183</xm:f>
          </x14:formula1>
          <xm:sqref>E17:E192 J17:J140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32"/>
  <sheetViews>
    <sheetView showGridLines="0" zoomScale="80" zoomScaleNormal="80" workbookViewId="0">
      <selection activeCell="B1" sqref="B1"/>
    </sheetView>
  </sheetViews>
  <sheetFormatPr defaultRowHeight="15" x14ac:dyDescent="0.25"/>
  <cols>
    <col min="1" max="1" width="2.5703125" customWidth="1"/>
    <col min="2" max="3" width="13.28515625" customWidth="1"/>
    <col min="4" max="4" width="3" customWidth="1"/>
    <col min="5" max="6" width="13.28515625" customWidth="1"/>
    <col min="7" max="7" width="3" customWidth="1"/>
    <col min="8" max="9" width="13.28515625" customWidth="1"/>
    <col min="10" max="10" width="3" customWidth="1"/>
    <col min="11" max="12" width="13.28515625" customWidth="1"/>
    <col min="13" max="13" width="3" customWidth="1"/>
    <col min="14" max="15" width="13.28515625" customWidth="1"/>
    <col min="16" max="16" width="3" customWidth="1"/>
    <col min="17" max="18" width="13.28515625" customWidth="1"/>
    <col min="19" max="19" width="3" customWidth="1"/>
    <col min="20" max="21" width="13.28515625" customWidth="1"/>
    <col min="22" max="22" width="3" customWidth="1"/>
    <col min="23" max="24" width="13.28515625" customWidth="1"/>
    <col min="25" max="34" width="7.85546875" customWidth="1"/>
  </cols>
  <sheetData>
    <row r="2" spans="2:24" x14ac:dyDescent="0.25">
      <c r="B2" s="157">
        <v>1</v>
      </c>
      <c r="C2" s="157"/>
      <c r="E2" s="157">
        <v>2</v>
      </c>
      <c r="F2" s="157"/>
      <c r="H2" s="157">
        <v>3</v>
      </c>
      <c r="I2" s="157"/>
      <c r="K2" s="157">
        <v>4</v>
      </c>
      <c r="L2" s="157"/>
      <c r="N2" s="157">
        <v>5</v>
      </c>
      <c r="O2" s="157"/>
      <c r="Q2" s="157">
        <v>6</v>
      </c>
      <c r="R2" s="157"/>
      <c r="T2" s="157">
        <v>7</v>
      </c>
      <c r="U2" s="157"/>
      <c r="W2" s="157">
        <v>8</v>
      </c>
      <c r="X2" s="157"/>
    </row>
    <row r="3" spans="2:24" x14ac:dyDescent="0.25">
      <c r="B3" s="75" t="s">
        <v>72</v>
      </c>
      <c r="C3" s="75" t="s">
        <v>73</v>
      </c>
      <c r="E3" s="75" t="s">
        <v>72</v>
      </c>
      <c r="F3" s="75" t="s">
        <v>73</v>
      </c>
      <c r="H3" s="75" t="s">
        <v>72</v>
      </c>
      <c r="I3" s="75" t="s">
        <v>73</v>
      </c>
      <c r="K3" s="75" t="s">
        <v>72</v>
      </c>
      <c r="L3" s="75" t="s">
        <v>73</v>
      </c>
      <c r="N3" s="75" t="s">
        <v>72</v>
      </c>
      <c r="O3" s="75" t="s">
        <v>73</v>
      </c>
      <c r="Q3" s="75" t="s">
        <v>72</v>
      </c>
      <c r="R3" s="75" t="s">
        <v>73</v>
      </c>
      <c r="T3" s="75" t="s">
        <v>72</v>
      </c>
      <c r="U3" s="75" t="s">
        <v>73</v>
      </c>
      <c r="W3" s="75" t="s">
        <v>72</v>
      </c>
      <c r="X3" s="75" t="s">
        <v>73</v>
      </c>
    </row>
    <row r="4" spans="2:24" x14ac:dyDescent="0.25">
      <c r="B4" s="75">
        <f ca="1">DRILLS!$D$187</f>
        <v>21</v>
      </c>
      <c r="C4" s="75">
        <f ca="1">DRILLS!$D$188</f>
        <v>3</v>
      </c>
      <c r="E4" s="75">
        <f ca="1">DRILLS!$D$190</f>
        <v>2</v>
      </c>
      <c r="F4" s="75">
        <f ca="1">DRILLS!$D$191</f>
        <v>13</v>
      </c>
      <c r="H4" s="75">
        <f ca="1">DRILLS!$D$193</f>
        <v>1</v>
      </c>
      <c r="I4" s="75">
        <f ca="1">DRILLS!$D$194</f>
        <v>10</v>
      </c>
      <c r="K4" s="75">
        <f ca="1">DRILLS!$D$196</f>
        <v>3</v>
      </c>
      <c r="L4" s="75">
        <f ca="1">DRILLS!$D$197</f>
        <v>7</v>
      </c>
      <c r="N4" s="75">
        <f ca="1">DRILLS!$D$199</f>
        <v>9</v>
      </c>
      <c r="O4" s="75">
        <f ca="1">DRILLS!$D$200</f>
        <v>27</v>
      </c>
      <c r="Q4" s="75">
        <f ca="1">DRILLS!$D$202</f>
        <v>39</v>
      </c>
      <c r="R4" s="75">
        <f ca="1">DRILLS!$D$203</f>
        <v>1</v>
      </c>
      <c r="T4" s="75">
        <f ca="1">DRILLS!$D$205</f>
        <v>6</v>
      </c>
      <c r="U4" s="75">
        <f ca="1">DRILLS!$D$206</f>
        <v>6</v>
      </c>
      <c r="W4" s="75">
        <f ca="1">DRILLS!$D$208</f>
        <v>5</v>
      </c>
      <c r="X4" s="75">
        <f ca="1">DRILLS!$D$209</f>
        <v>2</v>
      </c>
    </row>
    <row r="5" spans="2:24" x14ac:dyDescent="0.25">
      <c r="B5" s="75">
        <f ca="1">DRILLS!$E$187</f>
        <v>23</v>
      </c>
      <c r="C5" s="75">
        <f ca="1">DRILLS!$E$188</f>
        <v>32</v>
      </c>
      <c r="E5" s="75">
        <f ca="1">DRILLS!$E$190</f>
        <v>29</v>
      </c>
      <c r="F5" s="75">
        <f ca="1">DRILLS!$E$191</f>
        <v>22</v>
      </c>
      <c r="H5" s="75">
        <f ca="1">DRILLS!$E$193</f>
        <v>4</v>
      </c>
      <c r="I5" s="75">
        <f ca="1">DRILLS!$E$194</f>
        <v>14</v>
      </c>
      <c r="K5" s="75">
        <f ca="1">DRILLS!$E$196</f>
        <v>7</v>
      </c>
      <c r="L5" s="75">
        <f ca="1">DRILLS!$E$197</f>
        <v>8</v>
      </c>
      <c r="N5" s="75">
        <f ca="1">DRILLS!$E$199</f>
        <v>13</v>
      </c>
      <c r="O5" s="75">
        <f ca="1">DRILLS!$E$200</f>
        <v>31</v>
      </c>
      <c r="Q5" s="75">
        <f ca="1">DRILLS!$E$202</f>
        <v>40</v>
      </c>
      <c r="R5" s="75">
        <f ca="1">DRILLS!$E$203</f>
        <v>4</v>
      </c>
      <c r="T5" s="75">
        <f ca="1">DRILLS!$E$205</f>
        <v>8</v>
      </c>
      <c r="U5" s="75">
        <f ca="1">DRILLS!$E$206</f>
        <v>17</v>
      </c>
      <c r="W5" s="75">
        <f ca="1">DRILLS!$E$208</f>
        <v>14</v>
      </c>
      <c r="X5" s="75">
        <f ca="1">DRILLS!$E$209</f>
        <v>5</v>
      </c>
    </row>
    <row r="6" spans="2:24" x14ac:dyDescent="0.25">
      <c r="B6" s="75">
        <f ca="1">DRILLS!$F$187</f>
        <v>38</v>
      </c>
      <c r="C6" s="75">
        <f ca="1">DRILLS!$F$188</f>
        <v>44</v>
      </c>
      <c r="E6" s="75">
        <f ca="1">DRILLS!$F$190</f>
        <v>36</v>
      </c>
      <c r="F6" s="75">
        <f ca="1">DRILLS!$F$191</f>
        <v>37</v>
      </c>
      <c r="H6" s="75">
        <f ca="1">DRILLS!$F$193</f>
        <v>10</v>
      </c>
      <c r="I6" s="75">
        <f ca="1">DRILLS!$F$194</f>
        <v>16</v>
      </c>
      <c r="K6" s="75">
        <f ca="1">DRILLS!$F$196</f>
        <v>12</v>
      </c>
      <c r="L6" s="75">
        <f ca="1">DRILLS!$F$197</f>
        <v>25</v>
      </c>
      <c r="N6" s="75">
        <f ca="1">DRILLS!$F$199</f>
        <v>19</v>
      </c>
      <c r="O6" s="75">
        <f ca="1">DRILLS!$F$200</f>
        <v>34</v>
      </c>
      <c r="Q6" s="75">
        <f ca="1">DRILLS!$F$202</f>
        <v>45</v>
      </c>
      <c r="R6" s="75">
        <f ca="1">DRILLS!$F$203</f>
        <v>15</v>
      </c>
      <c r="T6" s="75">
        <f ca="1">DRILLS!$F$205</f>
        <v>11</v>
      </c>
      <c r="U6" s="75">
        <f ca="1">DRILLS!$F$206</f>
        <v>20</v>
      </c>
      <c r="W6" s="75">
        <f ca="1">DRILLS!$F$208</f>
        <v>15</v>
      </c>
      <c r="X6" s="75">
        <f ca="1">DRILLS!$F$209</f>
        <v>9</v>
      </c>
    </row>
    <row r="7" spans="2:24" x14ac:dyDescent="0.25">
      <c r="B7" s="75">
        <f ca="1">DRILLS!$G$187</f>
        <v>47</v>
      </c>
      <c r="C7" s="75">
        <f ca="1">DRILLS!$G$188</f>
        <v>53</v>
      </c>
      <c r="E7" s="75">
        <f ca="1">DRILLS!$G$190</f>
        <v>53</v>
      </c>
      <c r="F7" s="75">
        <f ca="1">DRILLS!$G$191</f>
        <v>38</v>
      </c>
      <c r="H7" s="75">
        <f ca="1">DRILLS!$G$193</f>
        <v>18</v>
      </c>
      <c r="I7" s="75">
        <f ca="1">DRILLS!$G$194</f>
        <v>19</v>
      </c>
      <c r="K7" s="75">
        <f ca="1">DRILLS!$G$196</f>
        <v>25</v>
      </c>
      <c r="L7" s="75">
        <f ca="1">DRILLS!$G$197</f>
        <v>36</v>
      </c>
      <c r="N7" s="75">
        <f ca="1">DRILLS!$G$199</f>
        <v>24</v>
      </c>
      <c r="O7" s="75">
        <f ca="1">DRILLS!$G$200</f>
        <v>35</v>
      </c>
      <c r="Q7" s="75">
        <f ca="1">DRILLS!$G$202</f>
        <v>56</v>
      </c>
      <c r="R7" s="75">
        <f ca="1">DRILLS!$G$203</f>
        <v>18</v>
      </c>
      <c r="T7" s="75">
        <f ca="1">DRILLS!$G$205</f>
        <v>16</v>
      </c>
      <c r="U7" s="75">
        <f ca="1">DRILLS!$G$206</f>
        <v>21</v>
      </c>
      <c r="W7" s="75">
        <f ca="1">DRILLS!$G$208</f>
        <v>17</v>
      </c>
      <c r="X7" s="75">
        <f ca="1">DRILLS!$G$209</f>
        <v>11</v>
      </c>
    </row>
    <row r="8" spans="2:24" x14ac:dyDescent="0.25">
      <c r="B8" s="75">
        <f ca="1">DRILLS!H$187</f>
        <v>50</v>
      </c>
      <c r="C8" s="75">
        <f ca="1">DRILLS!$H$188</f>
        <v>54</v>
      </c>
      <c r="E8" s="75">
        <f ca="1">DRILLS!$H$190</f>
        <v>62</v>
      </c>
      <c r="F8" s="75">
        <f ca="1">DRILLS!$H$191</f>
        <v>46</v>
      </c>
      <c r="H8" s="75">
        <f ca="1">DRILLS!$H$193</f>
        <v>34</v>
      </c>
      <c r="I8" s="75">
        <f ca="1">DRILLS!$H$194</f>
        <v>29</v>
      </c>
      <c r="K8" s="75">
        <f ca="1">DRILLS!$H$196</f>
        <v>28</v>
      </c>
      <c r="L8" s="75">
        <f ca="1">DRILLS!$H$197</f>
        <v>48</v>
      </c>
      <c r="N8" s="75">
        <f ca="1">DRILLS!$H$199</f>
        <v>35</v>
      </c>
      <c r="O8" s="75">
        <f ca="1">DRILLS!$H$200</f>
        <v>58</v>
      </c>
      <c r="Q8" s="75">
        <f ca="1">DRILLS!$H$202</f>
        <v>58</v>
      </c>
      <c r="R8" s="75">
        <f ca="1">DRILLS!$H$203</f>
        <v>23</v>
      </c>
      <c r="T8" s="75">
        <f ca="1">DRILLS!$H$205</f>
        <v>32</v>
      </c>
      <c r="U8" s="75">
        <f ca="1">DRILLS!$H$206</f>
        <v>43</v>
      </c>
      <c r="W8" s="75">
        <f ca="1">DRILLS!$H$208</f>
        <v>20</v>
      </c>
      <c r="X8" s="75">
        <f ca="1">DRILLS!$H$209</f>
        <v>12</v>
      </c>
    </row>
    <row r="9" spans="2:24" x14ac:dyDescent="0.25">
      <c r="B9" s="75">
        <f ca="1">DRILLS!$I$187</f>
        <v>52</v>
      </c>
      <c r="C9" s="75">
        <f ca="1">DRILLS!$I$188</f>
        <v>59</v>
      </c>
      <c r="E9" s="75">
        <f ca="1">DRILLS!$I$190</f>
        <v>66</v>
      </c>
      <c r="F9" s="75">
        <f ca="1">DRILLS!$I$191</f>
        <v>49</v>
      </c>
      <c r="H9" s="75">
        <f ca="1">DRILLS!$I$193</f>
        <v>46</v>
      </c>
      <c r="I9" s="75">
        <f ca="1">DRILLS!$I$194</f>
        <v>30</v>
      </c>
      <c r="K9" s="75">
        <f ca="1">DRILLS!$I$196</f>
        <v>31</v>
      </c>
      <c r="L9" s="75">
        <f ca="1">DRILLS!$I$197</f>
        <v>50</v>
      </c>
      <c r="N9" s="75">
        <f ca="1">DRILLS!$I$199</f>
        <v>44</v>
      </c>
      <c r="O9" s="75">
        <f ca="1">DRILLS!$I$200</f>
        <v>61</v>
      </c>
      <c r="Q9" s="75">
        <f ca="1">DRILLS!$I$202</f>
        <v>61</v>
      </c>
      <c r="R9" s="75">
        <f ca="1">DRILLS!$I$203</f>
        <v>26</v>
      </c>
      <c r="T9" s="75">
        <f ca="1">DRILLS!$I$205</f>
        <v>33</v>
      </c>
      <c r="U9" s="75">
        <f ca="1">DRILLS!$I$206</f>
        <v>60</v>
      </c>
      <c r="W9" s="75">
        <f ca="1">DRILLS!$I$208</f>
        <v>22</v>
      </c>
      <c r="X9" s="75">
        <f ca="1">DRILLS!$I$209</f>
        <v>24</v>
      </c>
    </row>
    <row r="10" spans="2:24" x14ac:dyDescent="0.25">
      <c r="B10" s="75">
        <f ca="1">DRILLS!$J$187</f>
        <v>63</v>
      </c>
      <c r="C10" s="75">
        <f ca="1">DRILLS!$J$188</f>
        <v>69</v>
      </c>
      <c r="E10" s="75">
        <f ca="1">DRILLS!$J$190</f>
        <v>72</v>
      </c>
      <c r="F10" s="75">
        <f ca="1">DRILLS!$J$191</f>
        <v>51</v>
      </c>
      <c r="H10" s="75">
        <f ca="1">DRILLS!$J$193</f>
        <v>69</v>
      </c>
      <c r="I10" s="75">
        <f ca="1">DRILLS!$J$194</f>
        <v>40</v>
      </c>
      <c r="K10" s="75">
        <f ca="1">DRILLS!$J$196</f>
        <v>49</v>
      </c>
      <c r="L10" s="75">
        <f ca="1">DRILLS!$J$197</f>
        <v>52</v>
      </c>
      <c r="N10" s="75">
        <f ca="1">DRILLS!$J$199</f>
        <v>48</v>
      </c>
      <c r="O10" s="75">
        <f ca="1">DRILLS!$J$200</f>
        <v>75</v>
      </c>
      <c r="Q10" s="75">
        <f ca="1">DRILLS!$J$202</f>
        <v>78</v>
      </c>
      <c r="R10" s="75">
        <f ca="1">DRILLS!$J$203</f>
        <v>33</v>
      </c>
      <c r="T10" s="75">
        <f ca="1">DRILLS!$J$205</f>
        <v>37</v>
      </c>
      <c r="U10" s="75">
        <f ca="1">DRILLS!$J$206</f>
        <v>68</v>
      </c>
      <c r="W10" s="75">
        <f ca="1">DRILLS!$J$208</f>
        <v>26</v>
      </c>
      <c r="X10" s="75">
        <f ca="1">DRILLS!$J$209</f>
        <v>28</v>
      </c>
    </row>
    <row r="11" spans="2:24" x14ac:dyDescent="0.25">
      <c r="B11" s="75">
        <f ca="1">DRILLS!$K$187</f>
        <v>65</v>
      </c>
      <c r="C11" s="75">
        <f ca="1">DRILLS!$K$188</f>
        <v>89</v>
      </c>
      <c r="E11" s="75">
        <f ca="1">DRILLS!$K$190</f>
        <v>73</v>
      </c>
      <c r="F11" s="75">
        <f ca="1">DRILLS!$K$191</f>
        <v>71</v>
      </c>
      <c r="H11" s="75">
        <f ca="1">DRILLS!$K$193</f>
        <v>77</v>
      </c>
      <c r="I11" s="75">
        <f ca="1">DRILLS!$K$194</f>
        <v>41</v>
      </c>
      <c r="K11" s="75">
        <f ca="1">DRILLS!$K$196</f>
        <v>51</v>
      </c>
      <c r="L11" s="75">
        <f ca="1">DRILLS!$K$197</f>
        <v>63</v>
      </c>
      <c r="N11" s="75">
        <f ca="1">DRILLS!$K$199</f>
        <v>64</v>
      </c>
      <c r="O11" s="75">
        <f ca="1">DRILLS!$K$200</f>
        <v>76</v>
      </c>
      <c r="Q11" s="75">
        <f ca="1">DRILLS!$K$202</f>
        <v>80</v>
      </c>
      <c r="R11" s="75">
        <f ca="1">DRILLS!$K$203</f>
        <v>45</v>
      </c>
      <c r="T11" s="75">
        <f ca="1">DRILLS!$K$205</f>
        <v>42</v>
      </c>
      <c r="U11" s="75">
        <f ca="1">DRILLS!$K$206</f>
        <v>79</v>
      </c>
      <c r="W11" s="75">
        <f ca="1">DRILLS!$K$208</f>
        <v>27</v>
      </c>
      <c r="X11" s="75">
        <f ca="1">DRILLS!$K$209</f>
        <v>39</v>
      </c>
    </row>
    <row r="12" spans="2:24" x14ac:dyDescent="0.25">
      <c r="B12" s="75">
        <f ca="1">DRILLS!$L$187</f>
        <v>67</v>
      </c>
      <c r="C12" s="75">
        <f ca="1">DRILLS!$L$188</f>
        <v>90</v>
      </c>
      <c r="E12" s="75">
        <f ca="1">DRILLS!$L$190</f>
        <v>75</v>
      </c>
      <c r="F12" s="75">
        <f ca="1">DRILLS!$L$191</f>
        <v>74</v>
      </c>
      <c r="H12" s="75">
        <f ca="1">DRILLS!$L$193</f>
        <v>86</v>
      </c>
      <c r="I12" s="75">
        <f ca="1">DRILLS!$L$194</f>
        <v>55</v>
      </c>
      <c r="K12" s="75">
        <f ca="1">DRILLS!$L$196</f>
        <v>55</v>
      </c>
      <c r="L12" s="75">
        <f ca="1">DRILLS!$L$197</f>
        <v>64</v>
      </c>
      <c r="N12" s="75">
        <f ca="1">DRILLS!$L$199</f>
        <v>70</v>
      </c>
      <c r="O12" s="75">
        <f ca="1">DRILLS!$L$200</f>
        <v>82</v>
      </c>
      <c r="Q12" s="75">
        <f ca="1">DRILLS!$L$202</f>
        <v>81</v>
      </c>
      <c r="R12" s="75">
        <f ca="1">DRILLS!$L$203</f>
        <v>56</v>
      </c>
      <c r="T12" s="75">
        <f ca="1">DRILLS!$L$205</f>
        <v>43</v>
      </c>
      <c r="U12" s="75">
        <f ca="1">DRILLS!$L$206</f>
        <v>80</v>
      </c>
      <c r="W12" s="75">
        <f ca="1">DRILLS!$L$208</f>
        <v>30</v>
      </c>
      <c r="X12" s="75">
        <f ca="1">DRILLS!$L$209</f>
        <v>42</v>
      </c>
    </row>
    <row r="13" spans="2:24" x14ac:dyDescent="0.25">
      <c r="B13" s="75">
        <f ca="1">DRILLS!$M$187</f>
        <v>68</v>
      </c>
      <c r="C13" s="75">
        <f ca="1">DRILLS!$M$188</f>
        <v>94</v>
      </c>
      <c r="E13" s="75">
        <f ca="1">DRILLS!$M$190</f>
        <v>79</v>
      </c>
      <c r="F13" s="75">
        <f ca="1">DRILLS!$M$191</f>
        <v>78</v>
      </c>
      <c r="H13" s="75">
        <f ca="1">DRILLS!$M$193</f>
        <v>94</v>
      </c>
      <c r="I13" s="75">
        <f ca="1">DRILLS!$M$194</f>
        <v>57</v>
      </c>
      <c r="K13" s="75">
        <f ca="1">DRILLS!$M$196</f>
        <v>59</v>
      </c>
      <c r="L13" s="75">
        <f ca="1">DRILLS!$M$197</f>
        <v>65</v>
      </c>
      <c r="N13" s="75">
        <f ca="1">DRILLS!$M$199</f>
        <v>74</v>
      </c>
      <c r="O13" s="75">
        <f ca="1">DRILLS!$M$200</f>
        <v>85</v>
      </c>
      <c r="Q13" s="75">
        <f ca="1">DRILLS!$M$202</f>
        <v>89</v>
      </c>
      <c r="R13" s="75">
        <f ca="1">DRILLS!$M$203</f>
        <v>62</v>
      </c>
      <c r="T13" s="75">
        <f ca="1">DRILLS!$M$205</f>
        <v>54</v>
      </c>
      <c r="U13" s="75">
        <f ca="1">DRILLS!$M$206</f>
        <v>84</v>
      </c>
      <c r="W13" s="75">
        <f ca="1">DRILLS!$M$208</f>
        <v>41</v>
      </c>
      <c r="X13" s="75">
        <f ca="1">DRILLS!$M$209</f>
        <v>47</v>
      </c>
    </row>
    <row r="14" spans="2:24" x14ac:dyDescent="0.25">
      <c r="B14" s="75">
        <f ca="1">DRILLS!$N$187</f>
        <v>71</v>
      </c>
      <c r="C14" s="75">
        <f ca="1">DRILLS!$N$188</f>
        <v>95</v>
      </c>
      <c r="E14" s="75">
        <f ca="1">DRILLS!$N$190</f>
        <v>84</v>
      </c>
      <c r="F14" s="75">
        <f ca="1">DRILLS!$N$191</f>
        <v>87</v>
      </c>
      <c r="H14" s="75">
        <f ca="1">DRILLS!$N$193</f>
        <v>104</v>
      </c>
      <c r="I14" s="75">
        <f ca="1">DRILLS!$N$194</f>
        <v>99</v>
      </c>
      <c r="K14" s="75">
        <f ca="1">DRILLS!$N$196</f>
        <v>60</v>
      </c>
      <c r="L14" s="75">
        <f ca="1">DRILLS!$N$197</f>
        <v>66</v>
      </c>
      <c r="N14" s="75">
        <f ca="1">DRILLS!$N$199</f>
        <v>82</v>
      </c>
      <c r="O14" s="75">
        <f ca="1">DRILLS!$N$200</f>
        <v>98</v>
      </c>
      <c r="Q14" s="75">
        <f ca="1">DRILLS!$N$202</f>
        <v>93</v>
      </c>
      <c r="R14" s="75">
        <f ca="1">DRILLS!$N$203</f>
        <v>67</v>
      </c>
      <c r="T14" s="75">
        <f ca="1">DRILLS!$N$205</f>
        <v>57</v>
      </c>
      <c r="U14" s="75">
        <f ca="1">DRILLS!$N$206</f>
        <v>106</v>
      </c>
      <c r="W14" s="75">
        <f ca="1">DRILLS!$N$208</f>
        <v>76</v>
      </c>
      <c r="X14" s="75">
        <f ca="1">DRILLS!$N$209</f>
        <v>91</v>
      </c>
    </row>
    <row r="15" spans="2:24" x14ac:dyDescent="0.25">
      <c r="B15" s="75">
        <f ca="1">DRILLS!$O$187</f>
        <v>101</v>
      </c>
      <c r="C15" s="75">
        <f ca="1">DRILLS!$O$188</f>
        <v>97</v>
      </c>
      <c r="E15" s="75">
        <f ca="1">DRILLS!$O$190</f>
        <v>85</v>
      </c>
      <c r="F15" s="75">
        <f ca="1">DRILLS!$O$191</f>
        <v>93</v>
      </c>
      <c r="H15" s="75">
        <f ca="1">DRILLS!$O$193</f>
        <v>113</v>
      </c>
      <c r="I15" s="75">
        <f ca="1">DRILLS!$O$194</f>
        <v>113</v>
      </c>
      <c r="K15" s="75">
        <f ca="1">DRILLS!$O$196</f>
        <v>87</v>
      </c>
      <c r="L15" s="75">
        <f ca="1">DRILLS!$O$197</f>
        <v>72</v>
      </c>
      <c r="N15" s="75">
        <f ca="1">DRILLS!$O$199</f>
        <v>83</v>
      </c>
      <c r="O15" s="75">
        <f ca="1">DRILLS!$O$200</f>
        <v>102</v>
      </c>
      <c r="Q15" s="75">
        <f ca="1">DRILLS!$O$202</f>
        <v>96</v>
      </c>
      <c r="R15" s="75">
        <f ca="1">DRILLS!$O$203</f>
        <v>70</v>
      </c>
      <c r="T15" s="75">
        <f ca="1">DRILLS!$O$205</f>
        <v>92</v>
      </c>
      <c r="U15" s="75">
        <f ca="1">DRILLS!$O$206</f>
        <v>107</v>
      </c>
      <c r="W15" s="75">
        <f ca="1">DRILLS!$O$208</f>
        <v>88</v>
      </c>
      <c r="X15" s="75">
        <f ca="1">DRILLS!$O$209</f>
        <v>92</v>
      </c>
    </row>
    <row r="16" spans="2:24" x14ac:dyDescent="0.25">
      <c r="B16" s="75">
        <f ca="1">DRILLS!$P$187</f>
        <v>102</v>
      </c>
      <c r="C16" s="75">
        <f ca="1">DRILLS!$P$188</f>
        <v>101</v>
      </c>
      <c r="E16" s="75">
        <f ca="1">DRILLS!$P$190</f>
        <v>100</v>
      </c>
      <c r="F16" s="75">
        <f ca="1">DRILLS!$P$191</f>
        <v>100</v>
      </c>
      <c r="H16" s="75">
        <f ca="1">DRILLS!$P$193</f>
        <v>114</v>
      </c>
      <c r="I16" s="75">
        <f ca="1">DRILLS!$P$194</f>
        <v>115</v>
      </c>
      <c r="K16" s="75">
        <f ca="1">DRILLS!$P$196</f>
        <v>103</v>
      </c>
      <c r="L16" s="75">
        <f ca="1">DRILLS!$P$197</f>
        <v>83</v>
      </c>
      <c r="N16" s="75">
        <f ca="1">DRILLS!$P$199</f>
        <v>90</v>
      </c>
      <c r="O16" s="75">
        <f ca="1">DRILLS!$P$200</f>
        <v>104</v>
      </c>
      <c r="Q16" s="75">
        <f ca="1">DRILLS!$P$202</f>
        <v>107</v>
      </c>
      <c r="R16" s="75">
        <f ca="1">DRILLS!$P$203</f>
        <v>73</v>
      </c>
      <c r="T16" s="75">
        <f ca="1">DRILLS!$P$205</f>
        <v>99</v>
      </c>
      <c r="U16" s="75">
        <f ca="1">DRILLS!$P$206</f>
        <v>110</v>
      </c>
      <c r="W16" s="75">
        <f ca="1">DRILLS!$P$208</f>
        <v>91</v>
      </c>
      <c r="X16" s="75">
        <f ca="1">DRILLS!$P$209</f>
        <v>103</v>
      </c>
    </row>
    <row r="17" spans="2:24" x14ac:dyDescent="0.25">
      <c r="B17" s="75">
        <f ca="1">DRILLS!$Q$187</f>
        <v>105</v>
      </c>
      <c r="C17" s="75">
        <f ca="1">DRILLS!$Q$188</f>
        <v>108</v>
      </c>
      <c r="E17" s="75">
        <f ca="1">DRILLS!$Q$190</f>
        <v>106</v>
      </c>
      <c r="F17" s="75">
        <f ca="1">DRILLS!$Q$191</f>
        <v>109</v>
      </c>
      <c r="H17" s="75">
        <f ca="1">DRILLS!$Q$193</f>
        <v>132</v>
      </c>
      <c r="I17" s="75">
        <f ca="1">DRILLS!$Q$194</f>
        <v>116</v>
      </c>
      <c r="K17" s="75">
        <f ca="1">DRILLS!$Q$196</f>
        <v>109</v>
      </c>
      <c r="L17" s="75">
        <f ca="1">DRILLS!$Q$197</f>
        <v>86</v>
      </c>
      <c r="N17" s="75">
        <f ca="1">DRILLS!$Q$199</f>
        <v>111</v>
      </c>
      <c r="O17" s="75">
        <f ca="1">DRILLS!$Q$200</f>
        <v>111</v>
      </c>
      <c r="Q17" s="75">
        <f ca="1">DRILLS!$Q$202</f>
        <v>131</v>
      </c>
      <c r="R17" s="75">
        <f ca="1">DRILLS!$Q$203</f>
        <v>77</v>
      </c>
      <c r="T17" s="75">
        <f ca="1">DRILLS!$Q$205</f>
        <v>110</v>
      </c>
      <c r="U17" s="75">
        <f ca="1">DRILLS!$Q$206</f>
        <v>118</v>
      </c>
      <c r="W17" s="75">
        <f ca="1">DRILLS!$Q$208</f>
        <v>95</v>
      </c>
      <c r="X17" s="75">
        <f ca="1">DRILLS!$Q$209</f>
        <v>105</v>
      </c>
    </row>
    <row r="18" spans="2:24" x14ac:dyDescent="0.25">
      <c r="B18" s="75">
        <f ca="1">DRILLS!$R$187</f>
        <v>120</v>
      </c>
      <c r="C18" s="75">
        <f ca="1">DRILLS!$R$188</f>
        <v>112</v>
      </c>
      <c r="E18" s="75">
        <f ca="1">DRILLS!$R$190</f>
        <v>108</v>
      </c>
      <c r="F18" s="75" t="str">
        <f ca="1">DRILLS!$R$191</f>
        <v/>
      </c>
      <c r="H18" s="75">
        <f ca="1">DRILLS!$R$193</f>
        <v>136</v>
      </c>
      <c r="I18" s="75">
        <f ca="1">DRILLS!$R$194</f>
        <v>121</v>
      </c>
      <c r="K18" s="75">
        <f ca="1">DRILLS!$R$196</f>
        <v>119</v>
      </c>
      <c r="L18" s="75">
        <f ca="1">DRILLS!$R$197</f>
        <v>96</v>
      </c>
      <c r="N18" s="75">
        <f ca="1">DRILLS!$R$199</f>
        <v>124</v>
      </c>
      <c r="O18" s="75">
        <f ca="1">DRILLS!$R$200</f>
        <v>114</v>
      </c>
      <c r="Q18" s="75">
        <f ca="1">DRILLS!$R$202</f>
        <v>133</v>
      </c>
      <c r="R18" s="75">
        <f ca="1">DRILLS!$R$203</f>
        <v>81</v>
      </c>
      <c r="T18" s="75">
        <f ca="1">DRILLS!$R$205</f>
        <v>117</v>
      </c>
      <c r="U18" s="75">
        <f ca="1">DRILLS!$R$206</f>
        <v>120</v>
      </c>
      <c r="W18" s="75">
        <f ca="1">DRILLS!$R$208</f>
        <v>97</v>
      </c>
      <c r="X18" s="75">
        <f ca="1">DRILLS!$R$209</f>
        <v>123</v>
      </c>
    </row>
    <row r="19" spans="2:24" x14ac:dyDescent="0.25">
      <c r="B19" s="75">
        <f ca="1">DRILLS!$S$187</f>
        <v>122</v>
      </c>
      <c r="C19" s="75">
        <f ca="1">DRILLS!$S$188</f>
        <v>117</v>
      </c>
      <c r="E19" s="75">
        <f ca="1">DRILLS!$S$190</f>
        <v>116</v>
      </c>
      <c r="F19" s="75" t="str">
        <f ca="1">DRILLS!$S$191</f>
        <v/>
      </c>
      <c r="H19" s="75">
        <f ca="1">DRILLS!$S$193</f>
        <v>141</v>
      </c>
      <c r="I19" s="75" t="str">
        <f ca="1">DRILLS!$S$194</f>
        <v/>
      </c>
      <c r="K19" s="75">
        <f ca="1">DRILLS!$S$196</f>
        <v>121</v>
      </c>
      <c r="L19" s="75">
        <f ca="1">DRILLS!$S$197</f>
        <v>122</v>
      </c>
      <c r="N19" s="75">
        <f ca="1">DRILLS!$S$199</f>
        <v>125</v>
      </c>
      <c r="O19" s="75" t="str">
        <f ca="1">DRILLS!$S$200</f>
        <v/>
      </c>
      <c r="Q19" s="75">
        <f ca="1">DRILLS!$S$202</f>
        <v>134</v>
      </c>
      <c r="R19" s="75">
        <f ca="1">DRILLS!$S$203</f>
        <v>88</v>
      </c>
      <c r="T19" s="75">
        <f ca="1">DRILLS!$S$205</f>
        <v>146</v>
      </c>
      <c r="U19" s="75" t="str">
        <f ca="1">DRILLS!$S$206</f>
        <v/>
      </c>
      <c r="W19" s="75">
        <f ca="1">DRILLS!$S$208</f>
        <v>98</v>
      </c>
      <c r="X19" s="75" t="str">
        <f ca="1">DRILLS!$S$209</f>
        <v/>
      </c>
    </row>
    <row r="20" spans="2:24" x14ac:dyDescent="0.25">
      <c r="B20" s="75">
        <f ca="1">DRILLS!$T$187</f>
        <v>140</v>
      </c>
      <c r="C20" s="75">
        <f ca="1">DRILLS!$T$188</f>
        <v>119</v>
      </c>
      <c r="E20" s="75">
        <f ca="1">DRILLS!$T$190</f>
        <v>123</v>
      </c>
      <c r="F20" s="75" t="str">
        <f ca="1">DRILLS!$T$191</f>
        <v/>
      </c>
      <c r="H20" s="75">
        <f ca="1">DRILLS!$T$193</f>
        <v>142</v>
      </c>
      <c r="I20" s="75" t="str">
        <f ca="1">DRILLS!$T$194</f>
        <v/>
      </c>
      <c r="K20" s="75">
        <f ca="1">DRILLS!$T$196</f>
        <v>128</v>
      </c>
      <c r="L20" s="75" t="str">
        <f ca="1">DRILLS!$T$197</f>
        <v/>
      </c>
      <c r="N20" s="75">
        <f ca="1">DRILLS!$T$199</f>
        <v>129</v>
      </c>
      <c r="O20" s="75" t="str">
        <f ca="1">DRILLS!$T$200</f>
        <v/>
      </c>
      <c r="Q20" s="75">
        <f ca="1">DRILLS!$T$202</f>
        <v>139</v>
      </c>
      <c r="R20" s="75" t="str">
        <f ca="1">DRILLS!$T$203</f>
        <v/>
      </c>
      <c r="T20" s="75">
        <f ca="1">DRILLS!$T$205</f>
        <v>148</v>
      </c>
      <c r="U20" s="75" t="str">
        <f ca="1">DRILLS!$T$206</f>
        <v/>
      </c>
      <c r="W20" s="75">
        <f ca="1">DRILLS!$T$208</f>
        <v>112</v>
      </c>
      <c r="X20" s="75" t="str">
        <f ca="1">DRILLS!$T$209</f>
        <v/>
      </c>
    </row>
    <row r="21" spans="2:24" x14ac:dyDescent="0.25">
      <c r="B21" s="75">
        <f ca="1">DRILLS!$U$187</f>
        <v>165</v>
      </c>
      <c r="C21" s="75" t="str">
        <f ca="1">DRILLS!$U$188</f>
        <v/>
      </c>
      <c r="E21" s="75">
        <f ca="1">DRILLS!$U$190</f>
        <v>143</v>
      </c>
      <c r="F21" s="75" t="str">
        <f ca="1">DRILLS!$U$191</f>
        <v/>
      </c>
      <c r="H21" s="75">
        <f ca="1">DRILLS!$U$193</f>
        <v>144</v>
      </c>
      <c r="I21" s="75" t="str">
        <f ca="1">DRILLS!$U$194</f>
        <v/>
      </c>
      <c r="K21" s="75">
        <f ca="1">DRILLS!$U$196</f>
        <v>135</v>
      </c>
      <c r="L21" s="75" t="str">
        <f ca="1">DRILLS!$U$197</f>
        <v/>
      </c>
      <c r="N21" s="75">
        <f ca="1">DRILLS!$U$199</f>
        <v>151</v>
      </c>
      <c r="O21" s="75" t="str">
        <f ca="1">DRILLS!$U$200</f>
        <v/>
      </c>
      <c r="Q21" s="75">
        <f ca="1">DRILLS!$U$202</f>
        <v>154</v>
      </c>
      <c r="R21" s="75" t="str">
        <f ca="1">DRILLS!$U$203</f>
        <v/>
      </c>
      <c r="T21" s="75">
        <f ca="1">DRILLS!$U$205</f>
        <v>149</v>
      </c>
      <c r="U21" s="75" t="str">
        <f ca="1">DRILLS!$U$206</f>
        <v/>
      </c>
      <c r="W21" s="75">
        <f ca="1">DRILLS!$U$208</f>
        <v>115</v>
      </c>
      <c r="X21" s="75" t="str">
        <f ca="1">DRILLS!$U$209</f>
        <v/>
      </c>
    </row>
    <row r="22" spans="2:24" x14ac:dyDescent="0.25">
      <c r="B22" s="75">
        <f ca="1">DRILLS!$V$187</f>
        <v>174</v>
      </c>
      <c r="C22" s="75" t="str">
        <f ca="1">DRILLS!$V$188</f>
        <v/>
      </c>
      <c r="E22" s="75">
        <f ca="1">DRILLS!$V$190</f>
        <v>147</v>
      </c>
      <c r="F22" s="75" t="str">
        <f ca="1">DRILLS!$V$191</f>
        <v/>
      </c>
      <c r="H22" s="75">
        <f ca="1">DRILLS!$V$193</f>
        <v>152</v>
      </c>
      <c r="I22" s="75" t="str">
        <f ca="1">DRILLS!$V$194</f>
        <v/>
      </c>
      <c r="K22" s="75">
        <f ca="1">DRILLS!$V$196</f>
        <v>137</v>
      </c>
      <c r="L22" s="75" t="str">
        <f ca="1">DRILLS!$V$197</f>
        <v/>
      </c>
      <c r="N22" s="75">
        <f ca="1">DRILLS!$V$199</f>
        <v>156</v>
      </c>
      <c r="O22" s="75" t="str">
        <f ca="1">DRILLS!$V$200</f>
        <v/>
      </c>
      <c r="Q22" s="75">
        <f ca="1">DRILLS!$V$202</f>
        <v>160</v>
      </c>
      <c r="R22" s="75" t="str">
        <f ca="1">DRILLS!$V$203</f>
        <v/>
      </c>
      <c r="T22" s="75">
        <f ca="1">DRILLS!$V$205</f>
        <v>150</v>
      </c>
      <c r="U22" s="75" t="str">
        <f ca="1">DRILLS!$V$206</f>
        <v/>
      </c>
      <c r="W22" s="75">
        <f ca="1">DRILLS!$V$208</f>
        <v>118</v>
      </c>
      <c r="X22" s="75" t="str">
        <f ca="1">DRILLS!$V$209</f>
        <v/>
      </c>
    </row>
    <row r="23" spans="2:24" x14ac:dyDescent="0.25">
      <c r="B23" s="75">
        <f ca="1">DRILLS!$W$187</f>
        <v>175</v>
      </c>
      <c r="C23" s="75" t="str">
        <f ca="1">DRILLS!$W$188</f>
        <v/>
      </c>
      <c r="E23" s="75">
        <f ca="1">DRILLS!$W$190</f>
        <v>153</v>
      </c>
      <c r="F23" s="75" t="str">
        <f ca="1">DRILLS!$W$191</f>
        <v/>
      </c>
      <c r="H23" s="75">
        <f ca="1">DRILLS!$W$193</f>
        <v>157</v>
      </c>
      <c r="I23" s="75" t="str">
        <f ca="1">DRILLS!$W$194</f>
        <v/>
      </c>
      <c r="K23" s="75">
        <f ca="1">DRILLS!$W$196</f>
        <v>163</v>
      </c>
      <c r="L23" s="75" t="str">
        <f ca="1">DRILLS!$W$197</f>
        <v/>
      </c>
      <c r="N23" s="75">
        <f ca="1">DRILLS!$W$199</f>
        <v>159</v>
      </c>
      <c r="O23" s="75" t="str">
        <f ca="1">DRILLS!$W$200</f>
        <v/>
      </c>
      <c r="Q23" s="75">
        <f ca="1">DRILLS!$W$202</f>
        <v>167</v>
      </c>
      <c r="R23" s="75" t="str">
        <f ca="1">DRILLS!$W$203</f>
        <v/>
      </c>
      <c r="T23" s="75">
        <f ca="1">DRILLS!$W$205</f>
        <v>169</v>
      </c>
      <c r="U23" s="75" t="str">
        <f ca="1">DRILLS!$W$206</f>
        <v/>
      </c>
      <c r="W23" s="75">
        <f ca="1">DRILLS!$W$208</f>
        <v>127</v>
      </c>
      <c r="X23" s="75" t="str">
        <f ca="1">DRILLS!$W$209</f>
        <v/>
      </c>
    </row>
    <row r="24" spans="2:24" x14ac:dyDescent="0.25">
      <c r="B24" s="75" t="str">
        <f ca="1">DRILLS!$X$187</f>
        <v/>
      </c>
      <c r="C24" s="75" t="str">
        <f ca="1">DRILLS!$X$188</f>
        <v/>
      </c>
      <c r="E24" s="75">
        <f ca="1">DRILLS!$X$190</f>
        <v>155</v>
      </c>
      <c r="F24" s="75" t="str">
        <f ca="1">DRILLS!$X$191</f>
        <v/>
      </c>
      <c r="H24" s="75">
        <f ca="1">DRILLS!$X$193</f>
        <v>158</v>
      </c>
      <c r="I24" s="75" t="str">
        <f ca="1">DRILLS!$X$194</f>
        <v/>
      </c>
      <c r="K24" s="75">
        <f ca="1">DRILLS!$X$196</f>
        <v>173</v>
      </c>
      <c r="L24" s="75" t="str">
        <f ca="1">DRILLS!$X$197</f>
        <v/>
      </c>
      <c r="N24" s="75">
        <f ca="1">DRILLS!$X$199</f>
        <v>166</v>
      </c>
      <c r="O24" s="75" t="str">
        <f ca="1">DRILLS!$X$200</f>
        <v/>
      </c>
      <c r="Q24" s="75">
        <f ca="1">DRILLS!$X$202</f>
        <v>172</v>
      </c>
      <c r="R24" s="75" t="str">
        <f ca="1">DRILLS!$X$203</f>
        <v/>
      </c>
      <c r="T24" s="75">
        <f ca="1">DRILLS!$X$205</f>
        <v>170</v>
      </c>
      <c r="U24" s="75" t="str">
        <f ca="1">DRILLS!$X$206</f>
        <v/>
      </c>
      <c r="W24" s="75">
        <f ca="1">DRILLS!$X$208</f>
        <v>130</v>
      </c>
      <c r="X24" s="75" t="str">
        <f ca="1">DRILLS!$X$209</f>
        <v/>
      </c>
    </row>
    <row r="25" spans="2:24" x14ac:dyDescent="0.25">
      <c r="B25" s="75" t="str">
        <f ca="1">DRILLS!$Y$187</f>
        <v/>
      </c>
      <c r="C25" s="75" t="str">
        <f ca="1">DRILLS!$Y$188</f>
        <v/>
      </c>
      <c r="E25" s="75">
        <f ca="1">DRILLS!$Y$190</f>
        <v>162</v>
      </c>
      <c r="F25" s="75" t="str">
        <f ca="1">DRILLS!$Y$191</f>
        <v/>
      </c>
      <c r="H25" s="75">
        <f ca="1">DRILLS!$Y$193</f>
        <v>176</v>
      </c>
      <c r="I25" s="75" t="str">
        <f ca="1">DRILLS!$Y$194</f>
        <v/>
      </c>
      <c r="K25" s="75" t="str">
        <f ca="1">DRILLS!$Y$196</f>
        <v/>
      </c>
      <c r="L25" s="75" t="str">
        <f ca="1">DRILLS!$Y$197</f>
        <v/>
      </c>
      <c r="N25" s="75">
        <f ca="1">DRILLS!$Y$199</f>
        <v>168</v>
      </c>
      <c r="O25" s="75" t="str">
        <f ca="1">DRILLS!$Y$200</f>
        <v/>
      </c>
      <c r="Q25" s="75" t="str">
        <f ca="1">DRILLS!$Y$202</f>
        <v/>
      </c>
      <c r="R25" s="75" t="str">
        <f ca="1">DRILLS!$Y$203</f>
        <v/>
      </c>
      <c r="T25" s="75">
        <f ca="1">DRILLS!$Y$205</f>
        <v>171</v>
      </c>
      <c r="U25" s="75" t="str">
        <f ca="1">DRILLS!$Y$206</f>
        <v/>
      </c>
      <c r="W25" s="75">
        <f ca="1">DRILLS!$Y$208</f>
        <v>161</v>
      </c>
      <c r="X25" s="75" t="str">
        <f ca="1">DRILLS!$Y$209</f>
        <v/>
      </c>
    </row>
    <row r="26" spans="2:24" x14ac:dyDescent="0.25">
      <c r="B26" s="75" t="str">
        <f ca="1">DRILLS!$Z$187</f>
        <v/>
      </c>
      <c r="C26" s="75" t="str">
        <f ca="1">DRILLS!$Z$188</f>
        <v/>
      </c>
      <c r="E26" s="75">
        <f ca="1">DRILLS!$Z$190</f>
        <v>164</v>
      </c>
      <c r="F26" s="75" t="str">
        <f ca="1">DRILLS!$Z$191</f>
        <v/>
      </c>
      <c r="H26" s="75" t="str">
        <f ca="1">DRILLS!$Z$193</f>
        <v/>
      </c>
      <c r="I26" s="75" t="str">
        <f ca="1">DRILLS!$Z$194</f>
        <v/>
      </c>
      <c r="K26" s="75" t="str">
        <f ca="1">DRILLS!$Z$196</f>
        <v/>
      </c>
      <c r="L26" s="75" t="str">
        <f ca="1">DRILLS!$Z$197</f>
        <v/>
      </c>
      <c r="N26" s="75" t="str">
        <f ca="1">DRILLS!$Z$199</f>
        <v/>
      </c>
      <c r="O26" s="75" t="str">
        <f ca="1">DRILLS!$Z$200</f>
        <v/>
      </c>
      <c r="Q26" s="75" t="str">
        <f ca="1">DRILLS!$Z$202</f>
        <v/>
      </c>
      <c r="R26" s="75" t="str">
        <f ca="1">DRILLS!$Z$203</f>
        <v/>
      </c>
      <c r="T26" s="75" t="str">
        <f ca="1">DRILLS!$Z$205</f>
        <v/>
      </c>
      <c r="U26" s="75" t="str">
        <f ca="1">DRILLS!$Z$206</f>
        <v/>
      </c>
      <c r="W26" s="75" t="str">
        <f ca="1">DRILLS!$Z$208</f>
        <v/>
      </c>
      <c r="X26" s="75" t="str">
        <f ca="1">DRILLS!$Z$209</f>
        <v/>
      </c>
    </row>
    <row r="27" spans="2:24" x14ac:dyDescent="0.25">
      <c r="B27" s="75" t="str">
        <f ca="1">DRILLS!$AA$187</f>
        <v/>
      </c>
      <c r="C27" s="75" t="str">
        <f ca="1">DRILLS!$AA$188</f>
        <v/>
      </c>
      <c r="E27" s="75" t="str">
        <f ca="1">DRILLS!$AA$190</f>
        <v/>
      </c>
      <c r="F27" s="75" t="str">
        <f ca="1">DRILLS!$AA$191</f>
        <v/>
      </c>
      <c r="H27" s="75" t="str">
        <f ca="1">DRILLS!$AA$193</f>
        <v/>
      </c>
      <c r="I27" s="75" t="str">
        <f ca="1">DRILLS!$AA$194</f>
        <v/>
      </c>
      <c r="K27" s="75" t="str">
        <f ca="1">DRILLS!$AA$196</f>
        <v/>
      </c>
      <c r="L27" s="75" t="str">
        <f ca="1">DRILLS!$AA$197</f>
        <v/>
      </c>
      <c r="N27" s="75" t="str">
        <f ca="1">DRILLS!$AA$199</f>
        <v/>
      </c>
      <c r="O27" s="75" t="str">
        <f ca="1">DRILLS!$AA$200</f>
        <v/>
      </c>
      <c r="Q27" s="75" t="str">
        <f ca="1">DRILLS!$AA$202</f>
        <v/>
      </c>
      <c r="R27" s="75" t="str">
        <f ca="1">DRILLS!$AA$203</f>
        <v/>
      </c>
      <c r="T27" s="75" t="str">
        <f ca="1">DRILLS!$AA$205</f>
        <v/>
      </c>
      <c r="U27" s="75" t="str">
        <f ca="1">DRILLS!$AA$206</f>
        <v/>
      </c>
      <c r="W27" s="75" t="str">
        <f ca="1">DRILLS!$AA$208</f>
        <v/>
      </c>
      <c r="X27" s="75" t="str">
        <f ca="1">DRILLS!$AA$209</f>
        <v/>
      </c>
    </row>
    <row r="30" spans="2:24" x14ac:dyDescent="0.25">
      <c r="B30" s="80" t="s">
        <v>74</v>
      </c>
      <c r="C30" s="2">
        <v>1</v>
      </c>
    </row>
    <row r="31" spans="2:24" x14ac:dyDescent="0.25">
      <c r="B31" s="80" t="s">
        <v>36</v>
      </c>
      <c r="C31" s="75">
        <f ca="1">DRILLS!R7</f>
        <v>0</v>
      </c>
    </row>
    <row r="32" spans="2:24" x14ac:dyDescent="0.25">
      <c r="B32" s="80" t="s">
        <v>36</v>
      </c>
      <c r="C32" s="75">
        <f ca="1">DRILLS!AS7</f>
        <v>0</v>
      </c>
    </row>
  </sheetData>
  <mergeCells count="8">
    <mergeCell ref="N2:O2"/>
    <mergeCell ref="Q2:R2"/>
    <mergeCell ref="T2:U2"/>
    <mergeCell ref="W2:X2"/>
    <mergeCell ref="B2:C2"/>
    <mergeCell ref="E2:F2"/>
    <mergeCell ref="H2:I2"/>
    <mergeCell ref="K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183"/>
  <sheetViews>
    <sheetView showGridLines="0" zoomScale="80" zoomScaleNormal="80" workbookViewId="0"/>
  </sheetViews>
  <sheetFormatPr defaultRowHeight="15" x14ac:dyDescent="0.25"/>
  <cols>
    <col min="1" max="1" width="3.42578125" customWidth="1"/>
    <col min="2" max="2" width="12.42578125" bestFit="1" customWidth="1"/>
    <col min="9" max="9" width="11.7109375" bestFit="1" customWidth="1"/>
    <col min="12" max="12" width="12.42578125" bestFit="1" customWidth="1"/>
    <col min="19" max="19" width="11.7109375" bestFit="1" customWidth="1"/>
    <col min="20" max="20" width="9.42578125" bestFit="1" customWidth="1"/>
    <col min="21" max="21" width="8.5703125" bestFit="1" customWidth="1"/>
    <col min="39" max="39" width="13.5703125" customWidth="1"/>
    <col min="40" max="40" width="14.42578125" customWidth="1"/>
    <col min="41" max="41" width="12" bestFit="1" customWidth="1"/>
    <col min="43" max="43" width="10.140625" bestFit="1" customWidth="1"/>
  </cols>
  <sheetData>
    <row r="2" spans="2:20" x14ac:dyDescent="0.25">
      <c r="B2" s="158" t="s">
        <v>10</v>
      </c>
      <c r="C2" s="158"/>
      <c r="D2" s="158"/>
      <c r="E2" s="158"/>
      <c r="F2" s="158"/>
      <c r="G2" s="158"/>
      <c r="H2" s="158"/>
      <c r="I2" s="158"/>
      <c r="J2" s="158"/>
      <c r="L2" s="160" t="s">
        <v>14</v>
      </c>
      <c r="M2" s="161"/>
      <c r="N2" s="161"/>
      <c r="O2" s="161"/>
      <c r="P2" s="161"/>
      <c r="Q2" s="161"/>
      <c r="R2" s="161"/>
      <c r="S2" s="161"/>
      <c r="T2" s="162"/>
    </row>
    <row r="3" spans="2:20" x14ac:dyDescent="0.25">
      <c r="B3" s="159" t="s">
        <v>11</v>
      </c>
      <c r="C3" s="159"/>
      <c r="D3" s="159"/>
      <c r="E3" s="158" t="s">
        <v>12</v>
      </c>
      <c r="F3" s="158"/>
      <c r="G3" s="158"/>
      <c r="H3" s="158"/>
      <c r="I3" s="158"/>
      <c r="J3" s="158"/>
      <c r="L3" s="158" t="s">
        <v>11</v>
      </c>
      <c r="M3" s="158"/>
      <c r="N3" s="158"/>
      <c r="O3" s="158" t="s">
        <v>12</v>
      </c>
      <c r="P3" s="158"/>
      <c r="Q3" s="158"/>
      <c r="R3" s="158"/>
      <c r="S3" s="158"/>
      <c r="T3" s="158"/>
    </row>
    <row r="4" spans="2:20" x14ac:dyDescent="0.25">
      <c r="B4" s="75" t="s">
        <v>41</v>
      </c>
      <c r="C4" s="75" t="s">
        <v>13</v>
      </c>
      <c r="D4" s="75" t="s">
        <v>2</v>
      </c>
      <c r="E4" s="75" t="s">
        <v>13</v>
      </c>
      <c r="F4" s="75" t="s">
        <v>2</v>
      </c>
      <c r="G4" s="75" t="s">
        <v>21</v>
      </c>
      <c r="H4" s="75" t="s">
        <v>86</v>
      </c>
      <c r="I4" s="75" t="s">
        <v>88</v>
      </c>
      <c r="J4" s="75" t="s">
        <v>87</v>
      </c>
      <c r="L4" s="75" t="s">
        <v>41</v>
      </c>
      <c r="M4" s="75" t="s">
        <v>13</v>
      </c>
      <c r="N4" s="75" t="s">
        <v>2</v>
      </c>
      <c r="O4" s="75" t="s">
        <v>13</v>
      </c>
      <c r="P4" s="75" t="s">
        <v>2</v>
      </c>
      <c r="Q4" s="75" t="s">
        <v>21</v>
      </c>
      <c r="R4" s="75" t="s">
        <v>86</v>
      </c>
      <c r="S4" s="75" t="s">
        <v>88</v>
      </c>
      <c r="T4" s="75" t="s">
        <v>87</v>
      </c>
    </row>
    <row r="5" spans="2:20" x14ac:dyDescent="0.25">
      <c r="B5" s="75">
        <f>IF(D5=D4,B4+1,1)</f>
        <v>1</v>
      </c>
      <c r="C5" s="2">
        <v>4</v>
      </c>
      <c r="D5" s="2">
        <v>1</v>
      </c>
      <c r="E5" s="2">
        <v>1</v>
      </c>
      <c r="F5" s="75">
        <f t="shared" ref="F5:F68" si="0">VLOOKUP(E5,$C$5:$D$180,2,FALSE)</f>
        <v>3</v>
      </c>
      <c r="G5" s="2" t="s">
        <v>22</v>
      </c>
      <c r="H5" s="75" t="str">
        <f>IF(AND('Math Grids'!C17&gt;="A",'Math Grids'!C17&lt;="E"),'Math Grids'!C17,"")</f>
        <v/>
      </c>
      <c r="I5" s="75">
        <f>IF(H5&lt;&gt;"",1,0)</f>
        <v>0</v>
      </c>
      <c r="J5" s="75">
        <f>IF(AND(I5=1,G5=H5),1,0)</f>
        <v>0</v>
      </c>
      <c r="L5" s="75">
        <f>IF(N5=N4,L4+1,1)</f>
        <v>1</v>
      </c>
      <c r="M5" s="2">
        <v>8</v>
      </c>
      <c r="N5" s="2">
        <v>1</v>
      </c>
      <c r="O5" s="2">
        <v>1</v>
      </c>
      <c r="P5" s="75">
        <f t="shared" ref="P5:P68" si="1">VLOOKUP(O5,$M$5:$N$180,2,FALSE)</f>
        <v>7</v>
      </c>
      <c r="Q5" s="2" t="s">
        <v>24</v>
      </c>
      <c r="R5" s="75" t="str">
        <f>IF(AND('Math Grids'!H17&gt;="A",'Math Grids'!H17&lt;="E"),'Math Grids'!H17,"")</f>
        <v/>
      </c>
      <c r="S5" s="75">
        <f>IF(R5&lt;&gt;"",1,0)</f>
        <v>0</v>
      </c>
      <c r="T5" s="75">
        <f>IF(AND(S5=1,Q5=R5),1,0)</f>
        <v>0</v>
      </c>
    </row>
    <row r="6" spans="2:20" x14ac:dyDescent="0.25">
      <c r="B6" s="75">
        <f t="shared" ref="B6:B69" si="2">IF(D6=D5,B5+1,1)</f>
        <v>2</v>
      </c>
      <c r="C6" s="2">
        <v>6</v>
      </c>
      <c r="D6" s="2">
        <v>1</v>
      </c>
      <c r="E6" s="2">
        <v>2</v>
      </c>
      <c r="F6" s="75">
        <f t="shared" si="0"/>
        <v>5</v>
      </c>
      <c r="G6" s="2" t="s">
        <v>24</v>
      </c>
      <c r="H6" s="75" t="str">
        <f>IF(AND('Math Grids'!C18&gt;="A",'Math Grids'!C18&lt;="E"),'Math Grids'!C18,"")</f>
        <v/>
      </c>
      <c r="I6" s="75">
        <f t="shared" ref="I6:I69" si="3">IF(H6&lt;&gt;"",1,0)</f>
        <v>0</v>
      </c>
      <c r="J6" s="75">
        <f t="shared" ref="J6:J69" si="4">IF(AND(I6=1,G6=H6),1,0)</f>
        <v>0</v>
      </c>
      <c r="L6" s="75">
        <f t="shared" ref="L6:L69" si="5">IF(N6=N5,L5+1,1)</f>
        <v>2</v>
      </c>
      <c r="M6" s="2">
        <v>10</v>
      </c>
      <c r="N6" s="2">
        <v>1</v>
      </c>
      <c r="O6" s="2">
        <v>2</v>
      </c>
      <c r="P6" s="75">
        <f t="shared" si="1"/>
        <v>3</v>
      </c>
      <c r="Q6" s="2" t="s">
        <v>25</v>
      </c>
      <c r="R6" s="75" t="str">
        <f>IF(AND('Math Grids'!H18&gt;="A",'Math Grids'!H18&lt;="E"),'Math Grids'!H18,"")</f>
        <v/>
      </c>
      <c r="S6" s="75">
        <f t="shared" ref="S6:S69" si="6">IF(R6&lt;&gt;"",1,0)</f>
        <v>0</v>
      </c>
      <c r="T6" s="75">
        <f t="shared" ref="T6:T69" si="7">IF(AND(S6=1,Q6=R6),1,0)</f>
        <v>0</v>
      </c>
    </row>
    <row r="7" spans="2:20" x14ac:dyDescent="0.25">
      <c r="B7" s="75">
        <f t="shared" si="2"/>
        <v>3</v>
      </c>
      <c r="C7" s="2">
        <v>8</v>
      </c>
      <c r="D7" s="2">
        <v>1</v>
      </c>
      <c r="E7" s="2">
        <v>3</v>
      </c>
      <c r="F7" s="75">
        <f t="shared" si="0"/>
        <v>5</v>
      </c>
      <c r="G7" s="2" t="s">
        <v>24</v>
      </c>
      <c r="H7" s="75" t="str">
        <f>IF(AND('Math Grids'!C19&gt;="A",'Math Grids'!C19&lt;="E"),'Math Grids'!C19,"")</f>
        <v/>
      </c>
      <c r="I7" s="75">
        <f t="shared" si="3"/>
        <v>0</v>
      </c>
      <c r="J7" s="75">
        <f t="shared" si="4"/>
        <v>0</v>
      </c>
      <c r="L7" s="75">
        <f t="shared" si="5"/>
        <v>3</v>
      </c>
      <c r="M7" s="2">
        <v>12</v>
      </c>
      <c r="N7" s="2">
        <v>1</v>
      </c>
      <c r="O7" s="2">
        <v>3</v>
      </c>
      <c r="P7" s="75">
        <f t="shared" si="1"/>
        <v>6</v>
      </c>
      <c r="Q7" s="2" t="s">
        <v>25</v>
      </c>
      <c r="R7" s="75" t="str">
        <f>IF(AND('Math Grids'!H19&gt;="A",'Math Grids'!H19&lt;="E"),'Math Grids'!H19,"")</f>
        <v/>
      </c>
      <c r="S7" s="75">
        <f t="shared" si="6"/>
        <v>0</v>
      </c>
      <c r="T7" s="75">
        <f t="shared" si="7"/>
        <v>0</v>
      </c>
    </row>
    <row r="8" spans="2:20" x14ac:dyDescent="0.25">
      <c r="B8" s="75">
        <f t="shared" si="2"/>
        <v>4</v>
      </c>
      <c r="C8" s="2">
        <v>9</v>
      </c>
      <c r="D8" s="2">
        <v>1</v>
      </c>
      <c r="E8" s="2">
        <v>4</v>
      </c>
      <c r="F8" s="75">
        <f t="shared" si="0"/>
        <v>1</v>
      </c>
      <c r="G8" s="2" t="s">
        <v>26</v>
      </c>
      <c r="H8" s="75" t="str">
        <f>IF(AND('Math Grids'!C20&gt;="A",'Math Grids'!C20&lt;="E"),'Math Grids'!C20,"")</f>
        <v/>
      </c>
      <c r="I8" s="75">
        <f t="shared" si="3"/>
        <v>0</v>
      </c>
      <c r="J8" s="75">
        <f t="shared" si="4"/>
        <v>0</v>
      </c>
      <c r="L8" s="75">
        <f t="shared" si="5"/>
        <v>4</v>
      </c>
      <c r="M8" s="2">
        <v>17</v>
      </c>
      <c r="N8" s="2">
        <v>1</v>
      </c>
      <c r="O8" s="2">
        <v>4</v>
      </c>
      <c r="P8" s="75">
        <f t="shared" si="1"/>
        <v>4</v>
      </c>
      <c r="Q8" s="2" t="s">
        <v>22</v>
      </c>
      <c r="R8" s="75" t="str">
        <f>IF(AND('Math Grids'!H20&gt;="A",'Math Grids'!H20&lt;="E"),'Math Grids'!H20,"")</f>
        <v/>
      </c>
      <c r="S8" s="75">
        <f t="shared" si="6"/>
        <v>0</v>
      </c>
      <c r="T8" s="75">
        <f t="shared" si="7"/>
        <v>0</v>
      </c>
    </row>
    <row r="9" spans="2:20" x14ac:dyDescent="0.25">
      <c r="B9" s="75">
        <f t="shared" si="2"/>
        <v>5</v>
      </c>
      <c r="C9" s="2">
        <v>10</v>
      </c>
      <c r="D9" s="2">
        <v>1</v>
      </c>
      <c r="E9" s="2">
        <v>5</v>
      </c>
      <c r="F9" s="75">
        <f t="shared" si="0"/>
        <v>3</v>
      </c>
      <c r="G9" s="2" t="s">
        <v>24</v>
      </c>
      <c r="H9" s="75" t="str">
        <f>IF(AND('Math Grids'!C21&gt;="A",'Math Grids'!C21&lt;="E"),'Math Grids'!C21,"")</f>
        <v/>
      </c>
      <c r="I9" s="75">
        <f t="shared" si="3"/>
        <v>0</v>
      </c>
      <c r="J9" s="75">
        <f t="shared" si="4"/>
        <v>0</v>
      </c>
      <c r="L9" s="75">
        <f t="shared" si="5"/>
        <v>5</v>
      </c>
      <c r="M9" s="2">
        <v>18</v>
      </c>
      <c r="N9" s="2">
        <v>1</v>
      </c>
      <c r="O9" s="2">
        <v>5</v>
      </c>
      <c r="P9" s="75">
        <f t="shared" si="1"/>
        <v>5</v>
      </c>
      <c r="Q9" s="2" t="s">
        <v>26</v>
      </c>
      <c r="R9" s="75" t="str">
        <f>IF(AND('Math Grids'!H21&gt;="A",'Math Grids'!H21&lt;="E"),'Math Grids'!H21,"")</f>
        <v/>
      </c>
      <c r="S9" s="75">
        <f t="shared" si="6"/>
        <v>0</v>
      </c>
      <c r="T9" s="75">
        <f t="shared" si="7"/>
        <v>0</v>
      </c>
    </row>
    <row r="10" spans="2:20" x14ac:dyDescent="0.25">
      <c r="B10" s="75">
        <f t="shared" si="2"/>
        <v>6</v>
      </c>
      <c r="C10" s="2">
        <v>12</v>
      </c>
      <c r="D10" s="2">
        <v>1</v>
      </c>
      <c r="E10" s="2">
        <v>6</v>
      </c>
      <c r="F10" s="75">
        <f t="shared" si="0"/>
        <v>1</v>
      </c>
      <c r="G10" s="2" t="s">
        <v>24</v>
      </c>
      <c r="H10" s="75" t="str">
        <f>IF(AND('Math Grids'!C22&gt;="A",'Math Grids'!C22&lt;="E"),'Math Grids'!C22,"")</f>
        <v/>
      </c>
      <c r="I10" s="75">
        <f t="shared" si="3"/>
        <v>0</v>
      </c>
      <c r="J10" s="75">
        <f t="shared" si="4"/>
        <v>0</v>
      </c>
      <c r="L10" s="75">
        <f t="shared" si="5"/>
        <v>6</v>
      </c>
      <c r="M10" s="2">
        <v>21</v>
      </c>
      <c r="N10" s="2">
        <v>1</v>
      </c>
      <c r="O10" s="2">
        <v>6</v>
      </c>
      <c r="P10" s="75">
        <f t="shared" si="1"/>
        <v>5</v>
      </c>
      <c r="Q10" s="2" t="s">
        <v>24</v>
      </c>
      <c r="R10" s="75" t="str">
        <f>IF(AND('Math Grids'!H22&gt;="A",'Math Grids'!H22&lt;="E"),'Math Grids'!H22,"")</f>
        <v/>
      </c>
      <c r="S10" s="75">
        <f t="shared" si="6"/>
        <v>0</v>
      </c>
      <c r="T10" s="75">
        <f t="shared" si="7"/>
        <v>0</v>
      </c>
    </row>
    <row r="11" spans="2:20" x14ac:dyDescent="0.25">
      <c r="B11" s="75">
        <f t="shared" si="2"/>
        <v>7</v>
      </c>
      <c r="C11" s="2">
        <v>14</v>
      </c>
      <c r="D11" s="2">
        <v>1</v>
      </c>
      <c r="E11" s="2">
        <v>7</v>
      </c>
      <c r="F11" s="75">
        <f t="shared" si="0"/>
        <v>4</v>
      </c>
      <c r="G11" s="2" t="s">
        <v>26</v>
      </c>
      <c r="H11" s="75" t="str">
        <f>IF(AND('Math Grids'!C23&gt;="A",'Math Grids'!C23&lt;="E"),'Math Grids'!C23,"")</f>
        <v/>
      </c>
      <c r="I11" s="75">
        <f t="shared" si="3"/>
        <v>0</v>
      </c>
      <c r="J11" s="75">
        <f t="shared" si="4"/>
        <v>0</v>
      </c>
      <c r="L11" s="75">
        <f t="shared" si="5"/>
        <v>7</v>
      </c>
      <c r="M11" s="2">
        <v>24</v>
      </c>
      <c r="N11" s="2">
        <v>1</v>
      </c>
      <c r="O11" s="2">
        <v>7</v>
      </c>
      <c r="P11" s="75">
        <f t="shared" si="1"/>
        <v>5</v>
      </c>
      <c r="Q11" s="2" t="s">
        <v>24</v>
      </c>
      <c r="R11" s="75" t="str">
        <f>IF(AND('Math Grids'!H23&gt;="A",'Math Grids'!H23&lt;="E"),'Math Grids'!H23,"")</f>
        <v/>
      </c>
      <c r="S11" s="75">
        <f t="shared" si="6"/>
        <v>0</v>
      </c>
      <c r="T11" s="75">
        <f t="shared" si="7"/>
        <v>0</v>
      </c>
    </row>
    <row r="12" spans="2:20" x14ac:dyDescent="0.25">
      <c r="B12" s="75">
        <f t="shared" si="2"/>
        <v>8</v>
      </c>
      <c r="C12" s="2">
        <v>17</v>
      </c>
      <c r="D12" s="2">
        <v>1</v>
      </c>
      <c r="E12" s="2">
        <v>8</v>
      </c>
      <c r="F12" s="75">
        <f t="shared" si="0"/>
        <v>1</v>
      </c>
      <c r="G12" s="2" t="s">
        <v>25</v>
      </c>
      <c r="H12" s="75" t="str">
        <f>IF(AND('Math Grids'!C24&gt;="A",'Math Grids'!C24&lt;="E"),'Math Grids'!C24,"")</f>
        <v/>
      </c>
      <c r="I12" s="75">
        <f t="shared" si="3"/>
        <v>0</v>
      </c>
      <c r="J12" s="75">
        <f t="shared" si="4"/>
        <v>0</v>
      </c>
      <c r="L12" s="75">
        <f t="shared" si="5"/>
        <v>8</v>
      </c>
      <c r="M12" s="2">
        <v>36</v>
      </c>
      <c r="N12" s="2">
        <v>1</v>
      </c>
      <c r="O12" s="2">
        <v>8</v>
      </c>
      <c r="P12" s="75">
        <f t="shared" si="1"/>
        <v>1</v>
      </c>
      <c r="Q12" s="2" t="s">
        <v>24</v>
      </c>
      <c r="R12" s="75" t="str">
        <f>IF(AND('Math Grids'!H24&gt;="A",'Math Grids'!H24&lt;="E"),'Math Grids'!H24,"")</f>
        <v/>
      </c>
      <c r="S12" s="75">
        <f t="shared" si="6"/>
        <v>0</v>
      </c>
      <c r="T12" s="75">
        <f t="shared" si="7"/>
        <v>0</v>
      </c>
    </row>
    <row r="13" spans="2:20" x14ac:dyDescent="0.25">
      <c r="B13" s="75">
        <f t="shared" si="2"/>
        <v>9</v>
      </c>
      <c r="C13" s="2">
        <v>19</v>
      </c>
      <c r="D13" s="2">
        <v>1</v>
      </c>
      <c r="E13" s="2">
        <v>9</v>
      </c>
      <c r="F13" s="75">
        <f t="shared" si="0"/>
        <v>1</v>
      </c>
      <c r="G13" s="2" t="s">
        <v>22</v>
      </c>
      <c r="H13" s="75" t="str">
        <f>IF(AND('Math Grids'!C25&gt;="A",'Math Grids'!C25&lt;="E"),'Math Grids'!C25,"")</f>
        <v/>
      </c>
      <c r="I13" s="75">
        <f t="shared" si="3"/>
        <v>0</v>
      </c>
      <c r="J13" s="75">
        <f t="shared" si="4"/>
        <v>0</v>
      </c>
      <c r="L13" s="75">
        <f t="shared" si="5"/>
        <v>9</v>
      </c>
      <c r="M13" s="2">
        <v>49</v>
      </c>
      <c r="N13" s="2">
        <v>1</v>
      </c>
      <c r="O13" s="2">
        <v>9</v>
      </c>
      <c r="P13" s="75">
        <f t="shared" si="1"/>
        <v>5</v>
      </c>
      <c r="Q13" s="2" t="s">
        <v>25</v>
      </c>
      <c r="R13" s="75" t="str">
        <f>IF(AND('Math Grids'!H25&gt;="A",'Math Grids'!H25&lt;="E"),'Math Grids'!H25,"")</f>
        <v/>
      </c>
      <c r="S13" s="75">
        <f t="shared" si="6"/>
        <v>0</v>
      </c>
      <c r="T13" s="75">
        <f t="shared" si="7"/>
        <v>0</v>
      </c>
    </row>
    <row r="14" spans="2:20" x14ac:dyDescent="0.25">
      <c r="B14" s="75">
        <f t="shared" si="2"/>
        <v>10</v>
      </c>
      <c r="C14" s="2">
        <v>26</v>
      </c>
      <c r="D14" s="2">
        <v>1</v>
      </c>
      <c r="E14" s="2">
        <v>10</v>
      </c>
      <c r="F14" s="75">
        <f t="shared" si="0"/>
        <v>1</v>
      </c>
      <c r="G14" s="2" t="s">
        <v>25</v>
      </c>
      <c r="H14" s="75" t="str">
        <f>IF(AND('Math Grids'!C26&gt;="A",'Math Grids'!C26&lt;="E"),'Math Grids'!C26,"")</f>
        <v/>
      </c>
      <c r="I14" s="75">
        <f t="shared" si="3"/>
        <v>0</v>
      </c>
      <c r="J14" s="75">
        <f t="shared" si="4"/>
        <v>0</v>
      </c>
      <c r="L14" s="75">
        <f t="shared" si="5"/>
        <v>10</v>
      </c>
      <c r="M14" s="2">
        <v>53</v>
      </c>
      <c r="N14" s="2">
        <v>1</v>
      </c>
      <c r="O14" s="2">
        <v>10</v>
      </c>
      <c r="P14" s="75">
        <f t="shared" si="1"/>
        <v>1</v>
      </c>
      <c r="Q14" s="2" t="s">
        <v>26</v>
      </c>
      <c r="R14" s="75" t="str">
        <f>IF(AND('Math Grids'!H26&gt;="A",'Math Grids'!H26&lt;="E"),'Math Grids'!H26,"")</f>
        <v/>
      </c>
      <c r="S14" s="75">
        <f t="shared" si="6"/>
        <v>0</v>
      </c>
      <c r="T14" s="75">
        <f t="shared" si="7"/>
        <v>0</v>
      </c>
    </row>
    <row r="15" spans="2:20" x14ac:dyDescent="0.25">
      <c r="B15" s="75">
        <f t="shared" si="2"/>
        <v>11</v>
      </c>
      <c r="C15" s="2">
        <v>27</v>
      </c>
      <c r="D15" s="2">
        <v>1</v>
      </c>
      <c r="E15" s="2">
        <v>11</v>
      </c>
      <c r="F15" s="75">
        <f t="shared" si="0"/>
        <v>5</v>
      </c>
      <c r="G15" s="2" t="s">
        <v>22</v>
      </c>
      <c r="H15" s="75" t="str">
        <f>IF(AND('Math Grids'!C27&gt;="A",'Math Grids'!C27&lt;="E"),'Math Grids'!C27,"")</f>
        <v/>
      </c>
      <c r="I15" s="75">
        <f t="shared" si="3"/>
        <v>0</v>
      </c>
      <c r="J15" s="75">
        <f t="shared" si="4"/>
        <v>0</v>
      </c>
      <c r="L15" s="75">
        <f t="shared" si="5"/>
        <v>11</v>
      </c>
      <c r="M15" s="2">
        <v>77</v>
      </c>
      <c r="N15" s="2">
        <v>1</v>
      </c>
      <c r="O15" s="2">
        <v>11</v>
      </c>
      <c r="P15" s="75">
        <f t="shared" si="1"/>
        <v>4</v>
      </c>
      <c r="Q15" s="2" t="s">
        <v>26</v>
      </c>
      <c r="R15" s="75" t="str">
        <f>IF(AND('Math Grids'!H27&gt;="A",'Math Grids'!H27&lt;="E"),'Math Grids'!H27,"")</f>
        <v/>
      </c>
      <c r="S15" s="75">
        <f t="shared" si="6"/>
        <v>0</v>
      </c>
      <c r="T15" s="75">
        <f t="shared" si="7"/>
        <v>0</v>
      </c>
    </row>
    <row r="16" spans="2:20" x14ac:dyDescent="0.25">
      <c r="B16" s="75">
        <f t="shared" si="2"/>
        <v>12</v>
      </c>
      <c r="C16" s="2">
        <v>29</v>
      </c>
      <c r="D16" s="2">
        <v>1</v>
      </c>
      <c r="E16" s="2">
        <v>12</v>
      </c>
      <c r="F16" s="75">
        <f t="shared" si="0"/>
        <v>1</v>
      </c>
      <c r="G16" s="2" t="s">
        <v>25</v>
      </c>
      <c r="H16" s="75" t="str">
        <f>IF(AND('Math Grids'!C28&gt;="A",'Math Grids'!C28&lt;="E"),'Math Grids'!C28,"")</f>
        <v/>
      </c>
      <c r="I16" s="75">
        <f t="shared" si="3"/>
        <v>0</v>
      </c>
      <c r="J16" s="75">
        <f t="shared" si="4"/>
        <v>0</v>
      </c>
      <c r="L16" s="75">
        <f t="shared" si="5"/>
        <v>12</v>
      </c>
      <c r="M16" s="2">
        <v>93</v>
      </c>
      <c r="N16" s="2">
        <v>1</v>
      </c>
      <c r="O16" s="2">
        <v>12</v>
      </c>
      <c r="P16" s="75">
        <f t="shared" si="1"/>
        <v>1</v>
      </c>
      <c r="Q16" s="2" t="s">
        <v>26</v>
      </c>
      <c r="R16" s="75" t="str">
        <f>IF(AND('Math Grids'!H28&gt;="A",'Math Grids'!H28&lt;="E"),'Math Grids'!H28,"")</f>
        <v/>
      </c>
      <c r="S16" s="75">
        <f t="shared" si="6"/>
        <v>0</v>
      </c>
      <c r="T16" s="75">
        <f t="shared" si="7"/>
        <v>0</v>
      </c>
    </row>
    <row r="17" spans="2:20" x14ac:dyDescent="0.25">
      <c r="B17" s="75">
        <f t="shared" si="2"/>
        <v>13</v>
      </c>
      <c r="C17" s="2">
        <v>38</v>
      </c>
      <c r="D17" s="2">
        <v>1</v>
      </c>
      <c r="E17" s="2">
        <v>13</v>
      </c>
      <c r="F17" s="75">
        <f t="shared" si="0"/>
        <v>5</v>
      </c>
      <c r="G17" s="2" t="s">
        <v>26</v>
      </c>
      <c r="H17" s="75" t="str">
        <f>IF(AND('Math Grids'!C29&gt;="A",'Math Grids'!C29&lt;="E"),'Math Grids'!C29,"")</f>
        <v/>
      </c>
      <c r="I17" s="75">
        <f t="shared" si="3"/>
        <v>0</v>
      </c>
      <c r="J17" s="75">
        <f t="shared" si="4"/>
        <v>0</v>
      </c>
      <c r="L17" s="75">
        <f t="shared" si="5"/>
        <v>13</v>
      </c>
      <c r="M17" s="2">
        <v>104</v>
      </c>
      <c r="N17" s="2">
        <v>1</v>
      </c>
      <c r="O17" s="2">
        <v>13</v>
      </c>
      <c r="P17" s="75">
        <f t="shared" si="1"/>
        <v>5</v>
      </c>
      <c r="Q17" s="2" t="s">
        <v>24</v>
      </c>
      <c r="R17" s="75" t="str">
        <f>IF(AND('Math Grids'!H29&gt;="A",'Math Grids'!H29&lt;="E"),'Math Grids'!H29,"")</f>
        <v/>
      </c>
      <c r="S17" s="75">
        <f t="shared" si="6"/>
        <v>0</v>
      </c>
      <c r="T17" s="75">
        <f t="shared" si="7"/>
        <v>0</v>
      </c>
    </row>
    <row r="18" spans="2:20" x14ac:dyDescent="0.25">
      <c r="B18" s="75">
        <f t="shared" si="2"/>
        <v>14</v>
      </c>
      <c r="C18" s="2">
        <v>39</v>
      </c>
      <c r="D18" s="2">
        <v>1</v>
      </c>
      <c r="E18" s="2">
        <v>14</v>
      </c>
      <c r="F18" s="75">
        <f t="shared" si="0"/>
        <v>1</v>
      </c>
      <c r="G18" s="2" t="s">
        <v>22</v>
      </c>
      <c r="H18" s="75" t="str">
        <f>IF(AND('Math Grids'!C30&gt;="A",'Math Grids'!C30&lt;="E"),'Math Grids'!C30,"")</f>
        <v/>
      </c>
      <c r="I18" s="75">
        <f t="shared" si="3"/>
        <v>0</v>
      </c>
      <c r="J18" s="75">
        <f t="shared" si="4"/>
        <v>0</v>
      </c>
      <c r="L18" s="75">
        <f t="shared" si="5"/>
        <v>14</v>
      </c>
      <c r="M18" s="2">
        <v>119</v>
      </c>
      <c r="N18" s="2">
        <v>1</v>
      </c>
      <c r="O18" s="2">
        <v>14</v>
      </c>
      <c r="P18" s="75">
        <f t="shared" si="1"/>
        <v>7</v>
      </c>
      <c r="Q18" s="2" t="s">
        <v>25</v>
      </c>
      <c r="R18" s="75" t="str">
        <f>IF(AND('Math Grids'!H30&gt;="A",'Math Grids'!H30&lt;="E"),'Math Grids'!H30,"")</f>
        <v/>
      </c>
      <c r="S18" s="75">
        <f t="shared" si="6"/>
        <v>0</v>
      </c>
      <c r="T18" s="75">
        <f t="shared" si="7"/>
        <v>0</v>
      </c>
    </row>
    <row r="19" spans="2:20" x14ac:dyDescent="0.25">
      <c r="B19" s="75">
        <f t="shared" si="2"/>
        <v>15</v>
      </c>
      <c r="C19" s="2">
        <v>42</v>
      </c>
      <c r="D19" s="2">
        <v>1</v>
      </c>
      <c r="E19" s="2">
        <v>15</v>
      </c>
      <c r="F19" s="75">
        <f t="shared" si="0"/>
        <v>4</v>
      </c>
      <c r="G19" s="2" t="s">
        <v>24</v>
      </c>
      <c r="H19" s="75" t="str">
        <f>IF(AND('Math Grids'!C31&gt;="A",'Math Grids'!C31&lt;="E"),'Math Grids'!C31,"")</f>
        <v/>
      </c>
      <c r="I19" s="75">
        <f t="shared" si="3"/>
        <v>0</v>
      </c>
      <c r="J19" s="75">
        <f t="shared" si="4"/>
        <v>0</v>
      </c>
      <c r="L19" s="75">
        <f t="shared" si="5"/>
        <v>1</v>
      </c>
      <c r="M19" s="2">
        <v>31</v>
      </c>
      <c r="N19" s="2">
        <v>2</v>
      </c>
      <c r="O19" s="2">
        <v>15</v>
      </c>
      <c r="P19" s="75">
        <f t="shared" si="1"/>
        <v>3</v>
      </c>
      <c r="Q19" s="2" t="s">
        <v>25</v>
      </c>
      <c r="R19" s="75" t="str">
        <f>IF(AND('Math Grids'!H31&gt;="A",'Math Grids'!H31&lt;="E"),'Math Grids'!H31,"")</f>
        <v/>
      </c>
      <c r="S19" s="75">
        <f t="shared" si="6"/>
        <v>0</v>
      </c>
      <c r="T19" s="75">
        <f t="shared" si="7"/>
        <v>0</v>
      </c>
    </row>
    <row r="20" spans="2:20" x14ac:dyDescent="0.25">
      <c r="B20" s="75">
        <f t="shared" si="2"/>
        <v>16</v>
      </c>
      <c r="C20" s="2">
        <v>43</v>
      </c>
      <c r="D20" s="2">
        <v>1</v>
      </c>
      <c r="E20" s="2">
        <v>16</v>
      </c>
      <c r="F20" s="75">
        <f t="shared" si="0"/>
        <v>5</v>
      </c>
      <c r="G20" s="2" t="s">
        <v>22</v>
      </c>
      <c r="H20" s="75" t="str">
        <f>IF(AND('Math Grids'!C32&gt;="A",'Math Grids'!C32&lt;="E"),'Math Grids'!C32,"")</f>
        <v/>
      </c>
      <c r="I20" s="75">
        <f t="shared" si="3"/>
        <v>0</v>
      </c>
      <c r="J20" s="75">
        <f t="shared" si="4"/>
        <v>0</v>
      </c>
      <c r="L20" s="75">
        <f t="shared" si="5"/>
        <v>2</v>
      </c>
      <c r="M20" s="3">
        <v>51</v>
      </c>
      <c r="N20" s="2">
        <v>2</v>
      </c>
      <c r="O20" s="2">
        <v>16</v>
      </c>
      <c r="P20" s="75">
        <f t="shared" si="1"/>
        <v>6</v>
      </c>
      <c r="Q20" s="2" t="s">
        <v>22</v>
      </c>
      <c r="R20" s="75" t="str">
        <f>IF(AND('Math Grids'!H32&gt;="A",'Math Grids'!H32&lt;="E"),'Math Grids'!H32,"")</f>
        <v/>
      </c>
      <c r="S20" s="75">
        <f t="shared" si="6"/>
        <v>0</v>
      </c>
      <c r="T20" s="75">
        <f t="shared" si="7"/>
        <v>0</v>
      </c>
    </row>
    <row r="21" spans="2:20" x14ac:dyDescent="0.25">
      <c r="B21" s="75">
        <f t="shared" si="2"/>
        <v>17</v>
      </c>
      <c r="C21" s="2">
        <v>45</v>
      </c>
      <c r="D21" s="2">
        <v>1</v>
      </c>
      <c r="E21" s="2">
        <v>17</v>
      </c>
      <c r="F21" s="75">
        <f t="shared" si="0"/>
        <v>1</v>
      </c>
      <c r="G21" s="2" t="s">
        <v>25</v>
      </c>
      <c r="H21" s="75" t="str">
        <f>IF(AND('Math Grids'!C33&gt;="A",'Math Grids'!C33&lt;="E"),'Math Grids'!C33,"")</f>
        <v/>
      </c>
      <c r="I21" s="75">
        <f t="shared" si="3"/>
        <v>0</v>
      </c>
      <c r="J21" s="75">
        <f t="shared" si="4"/>
        <v>0</v>
      </c>
      <c r="L21" s="75">
        <f t="shared" si="5"/>
        <v>3</v>
      </c>
      <c r="M21" s="3">
        <v>54</v>
      </c>
      <c r="N21" s="2">
        <v>2</v>
      </c>
      <c r="O21" s="2">
        <v>17</v>
      </c>
      <c r="P21" s="75">
        <f t="shared" si="1"/>
        <v>1</v>
      </c>
      <c r="Q21" s="2" t="s">
        <v>24</v>
      </c>
      <c r="R21" s="75" t="str">
        <f>IF(AND('Math Grids'!H33&gt;="A",'Math Grids'!H33&lt;="E"),'Math Grids'!H33,"")</f>
        <v/>
      </c>
      <c r="S21" s="75">
        <f t="shared" si="6"/>
        <v>0</v>
      </c>
      <c r="T21" s="75">
        <f t="shared" si="7"/>
        <v>0</v>
      </c>
    </row>
    <row r="22" spans="2:20" x14ac:dyDescent="0.25">
      <c r="B22" s="75">
        <f t="shared" si="2"/>
        <v>18</v>
      </c>
      <c r="C22" s="2">
        <v>46</v>
      </c>
      <c r="D22" s="2">
        <v>1</v>
      </c>
      <c r="E22" s="2">
        <v>18</v>
      </c>
      <c r="F22" s="75">
        <f t="shared" si="0"/>
        <v>5</v>
      </c>
      <c r="G22" s="2" t="s">
        <v>22</v>
      </c>
      <c r="H22" s="75" t="str">
        <f>IF(AND('Math Grids'!C34&gt;="A",'Math Grids'!C34&lt;="E"),'Math Grids'!C34,"")</f>
        <v/>
      </c>
      <c r="I22" s="75">
        <f t="shared" si="3"/>
        <v>0</v>
      </c>
      <c r="J22" s="75">
        <f t="shared" si="4"/>
        <v>0</v>
      </c>
      <c r="L22" s="75">
        <f t="shared" si="5"/>
        <v>4</v>
      </c>
      <c r="M22" s="3">
        <v>79</v>
      </c>
      <c r="N22" s="2">
        <v>2</v>
      </c>
      <c r="O22" s="2">
        <v>18</v>
      </c>
      <c r="P22" s="75">
        <f t="shared" si="1"/>
        <v>1</v>
      </c>
      <c r="Q22" s="2" t="s">
        <v>24</v>
      </c>
      <c r="R22" s="75" t="str">
        <f>IF(AND('Math Grids'!H34&gt;="A",'Math Grids'!H34&lt;="E"),'Math Grids'!H34,"")</f>
        <v/>
      </c>
      <c r="S22" s="75">
        <f t="shared" si="6"/>
        <v>0</v>
      </c>
      <c r="T22" s="75">
        <f t="shared" si="7"/>
        <v>0</v>
      </c>
    </row>
    <row r="23" spans="2:20" x14ac:dyDescent="0.25">
      <c r="B23" s="75">
        <f t="shared" si="2"/>
        <v>19</v>
      </c>
      <c r="C23" s="2">
        <v>48</v>
      </c>
      <c r="D23" s="2">
        <v>1</v>
      </c>
      <c r="E23" s="2">
        <v>19</v>
      </c>
      <c r="F23" s="75">
        <f t="shared" si="0"/>
        <v>1</v>
      </c>
      <c r="G23" s="2" t="s">
        <v>23</v>
      </c>
      <c r="H23" s="75" t="str">
        <f>IF(AND('Math Grids'!C35&gt;="A",'Math Grids'!C35&lt;="E"),'Math Grids'!C35,"")</f>
        <v/>
      </c>
      <c r="I23" s="75">
        <f t="shared" si="3"/>
        <v>0</v>
      </c>
      <c r="J23" s="75">
        <f t="shared" si="4"/>
        <v>0</v>
      </c>
      <c r="L23" s="75">
        <f t="shared" si="5"/>
        <v>5</v>
      </c>
      <c r="M23" s="3">
        <v>81</v>
      </c>
      <c r="N23" s="2">
        <v>2</v>
      </c>
      <c r="O23" s="2">
        <v>19</v>
      </c>
      <c r="P23" s="75">
        <f t="shared" si="1"/>
        <v>4</v>
      </c>
      <c r="Q23" s="2" t="s">
        <v>23</v>
      </c>
      <c r="R23" s="75" t="str">
        <f>IF(AND('Math Grids'!H35&gt;="A",'Math Grids'!H35&lt;="E"),'Math Grids'!H35,"")</f>
        <v/>
      </c>
      <c r="S23" s="75">
        <f t="shared" si="6"/>
        <v>0</v>
      </c>
      <c r="T23" s="75">
        <f t="shared" si="7"/>
        <v>0</v>
      </c>
    </row>
    <row r="24" spans="2:20" x14ac:dyDescent="0.25">
      <c r="B24" s="75">
        <f t="shared" si="2"/>
        <v>20</v>
      </c>
      <c r="C24" s="2">
        <v>49</v>
      </c>
      <c r="D24" s="2">
        <v>1</v>
      </c>
      <c r="E24" s="2">
        <v>20</v>
      </c>
      <c r="F24" s="75">
        <f t="shared" si="0"/>
        <v>3</v>
      </c>
      <c r="G24" s="2" t="s">
        <v>23</v>
      </c>
      <c r="H24" s="75" t="str">
        <f>IF(AND('Math Grids'!C36&gt;="A",'Math Grids'!C36&lt;="E"),'Math Grids'!C36,"")</f>
        <v/>
      </c>
      <c r="I24" s="75">
        <f t="shared" si="3"/>
        <v>0</v>
      </c>
      <c r="J24" s="75">
        <f t="shared" si="4"/>
        <v>0</v>
      </c>
      <c r="L24" s="75">
        <f t="shared" si="5"/>
        <v>6</v>
      </c>
      <c r="M24" s="3">
        <v>113</v>
      </c>
      <c r="N24" s="2">
        <v>2</v>
      </c>
      <c r="O24" s="2">
        <v>20</v>
      </c>
      <c r="P24" s="75">
        <f t="shared" si="1"/>
        <v>6</v>
      </c>
      <c r="Q24" s="2" t="s">
        <v>24</v>
      </c>
      <c r="R24" s="75" t="str">
        <f>IF(AND('Math Grids'!H36&gt;="A",'Math Grids'!H36&lt;="E"),'Math Grids'!H36,"")</f>
        <v/>
      </c>
      <c r="S24" s="75">
        <f t="shared" si="6"/>
        <v>0</v>
      </c>
      <c r="T24" s="75">
        <f t="shared" si="7"/>
        <v>0</v>
      </c>
    </row>
    <row r="25" spans="2:20" x14ac:dyDescent="0.25">
      <c r="B25" s="75">
        <f t="shared" si="2"/>
        <v>21</v>
      </c>
      <c r="C25" s="2">
        <v>51</v>
      </c>
      <c r="D25" s="2">
        <v>1</v>
      </c>
      <c r="E25" s="2">
        <v>21</v>
      </c>
      <c r="F25" s="75">
        <f t="shared" si="0"/>
        <v>3</v>
      </c>
      <c r="G25" s="2" t="s">
        <v>25</v>
      </c>
      <c r="H25" s="75" t="str">
        <f>IF(AND('Math Grids'!C37&gt;="A",'Math Grids'!C37&lt;="E"),'Math Grids'!C37,"")</f>
        <v/>
      </c>
      <c r="I25" s="75">
        <f t="shared" si="3"/>
        <v>0</v>
      </c>
      <c r="J25" s="75">
        <f t="shared" si="4"/>
        <v>0</v>
      </c>
      <c r="L25" s="75">
        <f t="shared" si="5"/>
        <v>1</v>
      </c>
      <c r="M25" s="3">
        <v>2</v>
      </c>
      <c r="N25" s="2">
        <v>3</v>
      </c>
      <c r="O25" s="2">
        <v>21</v>
      </c>
      <c r="P25" s="75">
        <f t="shared" si="1"/>
        <v>1</v>
      </c>
      <c r="Q25" s="2" t="s">
        <v>25</v>
      </c>
      <c r="R25" s="75" t="str">
        <f>IF(AND('Math Grids'!H37&gt;="A",'Math Grids'!H37&lt;="E"),'Math Grids'!H37,"")</f>
        <v/>
      </c>
      <c r="S25" s="75">
        <f t="shared" si="6"/>
        <v>0</v>
      </c>
      <c r="T25" s="75">
        <f t="shared" si="7"/>
        <v>0</v>
      </c>
    </row>
    <row r="26" spans="2:20" x14ac:dyDescent="0.25">
      <c r="B26" s="75">
        <f t="shared" si="2"/>
        <v>22</v>
      </c>
      <c r="C26" s="2">
        <v>52</v>
      </c>
      <c r="D26" s="2">
        <v>1</v>
      </c>
      <c r="E26" s="2">
        <v>22</v>
      </c>
      <c r="F26" s="75">
        <f t="shared" si="0"/>
        <v>5</v>
      </c>
      <c r="G26" s="2" t="s">
        <v>24</v>
      </c>
      <c r="H26" s="75" t="str">
        <f>IF(AND('Math Grids'!C38&gt;="A",'Math Grids'!C38&lt;="E"),'Math Grids'!C38,"")</f>
        <v/>
      </c>
      <c r="I26" s="75">
        <f t="shared" si="3"/>
        <v>0</v>
      </c>
      <c r="J26" s="75">
        <f t="shared" si="4"/>
        <v>0</v>
      </c>
      <c r="L26" s="75">
        <f t="shared" si="5"/>
        <v>2</v>
      </c>
      <c r="M26" s="3">
        <v>15</v>
      </c>
      <c r="N26" s="2">
        <v>3</v>
      </c>
      <c r="O26" s="2">
        <v>22</v>
      </c>
      <c r="P26" s="75">
        <f t="shared" si="1"/>
        <v>4</v>
      </c>
      <c r="Q26" s="2" t="s">
        <v>25</v>
      </c>
      <c r="R26" s="75" t="str">
        <f>IF(AND('Math Grids'!H38&gt;="A",'Math Grids'!H38&lt;="E"),'Math Grids'!H38,"")</f>
        <v/>
      </c>
      <c r="S26" s="75">
        <f t="shared" si="6"/>
        <v>0</v>
      </c>
      <c r="T26" s="75">
        <f t="shared" si="7"/>
        <v>0</v>
      </c>
    </row>
    <row r="27" spans="2:20" x14ac:dyDescent="0.25">
      <c r="B27" s="75">
        <f t="shared" si="2"/>
        <v>23</v>
      </c>
      <c r="C27" s="2">
        <v>53</v>
      </c>
      <c r="D27" s="2">
        <v>1</v>
      </c>
      <c r="E27" s="2">
        <v>23</v>
      </c>
      <c r="F27" s="75">
        <f t="shared" si="0"/>
        <v>5</v>
      </c>
      <c r="G27" s="2" t="s">
        <v>26</v>
      </c>
      <c r="H27" s="75" t="str">
        <f>IF(AND('Math Grids'!C39&gt;="A",'Math Grids'!C39&lt;="E"),'Math Grids'!C39,"")</f>
        <v/>
      </c>
      <c r="I27" s="75">
        <f t="shared" si="3"/>
        <v>0</v>
      </c>
      <c r="J27" s="75">
        <f t="shared" si="4"/>
        <v>0</v>
      </c>
      <c r="L27" s="75">
        <f t="shared" si="5"/>
        <v>3</v>
      </c>
      <c r="M27" s="3">
        <v>23</v>
      </c>
      <c r="N27" s="2">
        <v>3</v>
      </c>
      <c r="O27" s="2">
        <v>23</v>
      </c>
      <c r="P27" s="75">
        <f t="shared" si="1"/>
        <v>3</v>
      </c>
      <c r="Q27" s="2" t="s">
        <v>23</v>
      </c>
      <c r="R27" s="75" t="str">
        <f>IF(AND('Math Grids'!H39&gt;="A",'Math Grids'!H39&lt;="E"),'Math Grids'!H39,"")</f>
        <v/>
      </c>
      <c r="S27" s="75">
        <f t="shared" si="6"/>
        <v>0</v>
      </c>
      <c r="T27" s="75">
        <f t="shared" si="7"/>
        <v>0</v>
      </c>
    </row>
    <row r="28" spans="2:20" x14ac:dyDescent="0.25">
      <c r="B28" s="75">
        <f t="shared" si="2"/>
        <v>24</v>
      </c>
      <c r="C28" s="2">
        <v>58</v>
      </c>
      <c r="D28" s="2">
        <v>1</v>
      </c>
      <c r="E28" s="2">
        <v>24</v>
      </c>
      <c r="F28" s="75">
        <f t="shared" si="0"/>
        <v>4</v>
      </c>
      <c r="G28" s="2" t="s">
        <v>25</v>
      </c>
      <c r="H28" s="75" t="str">
        <f>IF(AND('Math Grids'!C40&gt;="A",'Math Grids'!C40&lt;="E"),'Math Grids'!C40,"")</f>
        <v/>
      </c>
      <c r="I28" s="75">
        <f t="shared" si="3"/>
        <v>0</v>
      </c>
      <c r="J28" s="75">
        <f t="shared" si="4"/>
        <v>0</v>
      </c>
      <c r="L28" s="75">
        <f t="shared" si="5"/>
        <v>4</v>
      </c>
      <c r="M28" s="3">
        <v>25</v>
      </c>
      <c r="N28" s="2">
        <v>3</v>
      </c>
      <c r="O28" s="2">
        <v>24</v>
      </c>
      <c r="P28" s="75">
        <f t="shared" si="1"/>
        <v>1</v>
      </c>
      <c r="Q28" s="2" t="s">
        <v>26</v>
      </c>
      <c r="R28" s="75" t="str">
        <f>IF(AND('Math Grids'!H40&gt;="A",'Math Grids'!H40&lt;="E"),'Math Grids'!H40,"")</f>
        <v/>
      </c>
      <c r="S28" s="75">
        <f t="shared" si="6"/>
        <v>0</v>
      </c>
      <c r="T28" s="75">
        <f t="shared" si="7"/>
        <v>0</v>
      </c>
    </row>
    <row r="29" spans="2:20" x14ac:dyDescent="0.25">
      <c r="B29" s="75">
        <f t="shared" si="2"/>
        <v>25</v>
      </c>
      <c r="C29" s="2">
        <v>59</v>
      </c>
      <c r="D29" s="2">
        <v>1</v>
      </c>
      <c r="E29" s="2">
        <v>25</v>
      </c>
      <c r="F29" s="75">
        <f t="shared" si="0"/>
        <v>5</v>
      </c>
      <c r="G29" s="2" t="s">
        <v>26</v>
      </c>
      <c r="H29" s="75" t="str">
        <f>IF(AND('Math Grids'!C41&gt;="A",'Math Grids'!C41&lt;="E"),'Math Grids'!C41,"")</f>
        <v/>
      </c>
      <c r="I29" s="75">
        <f t="shared" si="3"/>
        <v>0</v>
      </c>
      <c r="J29" s="75">
        <f t="shared" si="4"/>
        <v>0</v>
      </c>
      <c r="L29" s="75">
        <f t="shared" si="5"/>
        <v>5</v>
      </c>
      <c r="M29" s="3">
        <v>28</v>
      </c>
      <c r="N29" s="2">
        <v>3</v>
      </c>
      <c r="O29" s="2">
        <v>25</v>
      </c>
      <c r="P29" s="75">
        <f t="shared" si="1"/>
        <v>3</v>
      </c>
      <c r="Q29" s="2" t="s">
        <v>24</v>
      </c>
      <c r="R29" s="75" t="str">
        <f>IF(AND('Math Grids'!H41&gt;="A",'Math Grids'!H41&lt;="E"),'Math Grids'!H41,"")</f>
        <v/>
      </c>
      <c r="S29" s="75">
        <f t="shared" si="6"/>
        <v>0</v>
      </c>
      <c r="T29" s="75">
        <f t="shared" si="7"/>
        <v>0</v>
      </c>
    </row>
    <row r="30" spans="2:20" x14ac:dyDescent="0.25">
      <c r="B30" s="75">
        <f t="shared" si="2"/>
        <v>26</v>
      </c>
      <c r="C30" s="2">
        <v>60</v>
      </c>
      <c r="D30" s="2">
        <v>1</v>
      </c>
      <c r="E30" s="2">
        <v>26</v>
      </c>
      <c r="F30" s="75">
        <f t="shared" si="0"/>
        <v>1</v>
      </c>
      <c r="G30" s="2" t="s">
        <v>26</v>
      </c>
      <c r="H30" s="75" t="str">
        <f>IF(AND('Math Grids'!C42&gt;="A",'Math Grids'!C42&lt;="E"),'Math Grids'!C42,"")</f>
        <v/>
      </c>
      <c r="I30" s="75">
        <f t="shared" si="3"/>
        <v>0</v>
      </c>
      <c r="J30" s="75">
        <f t="shared" si="4"/>
        <v>0</v>
      </c>
      <c r="L30" s="75">
        <f t="shared" si="5"/>
        <v>6</v>
      </c>
      <c r="M30" s="3">
        <v>30</v>
      </c>
      <c r="N30" s="2">
        <v>3</v>
      </c>
      <c r="O30" s="2">
        <v>26</v>
      </c>
      <c r="P30" s="75">
        <f t="shared" si="1"/>
        <v>5</v>
      </c>
      <c r="Q30" s="2" t="s">
        <v>23</v>
      </c>
      <c r="R30" s="75" t="str">
        <f>IF(AND('Math Grids'!H42&gt;="A",'Math Grids'!H42&lt;="E"),'Math Grids'!H42,"")</f>
        <v/>
      </c>
      <c r="S30" s="75">
        <f t="shared" si="6"/>
        <v>0</v>
      </c>
      <c r="T30" s="75">
        <f t="shared" si="7"/>
        <v>0</v>
      </c>
    </row>
    <row r="31" spans="2:20" x14ac:dyDescent="0.25">
      <c r="B31" s="75">
        <f t="shared" si="2"/>
        <v>27</v>
      </c>
      <c r="C31" s="2">
        <v>65</v>
      </c>
      <c r="D31" s="2">
        <v>1</v>
      </c>
      <c r="E31" s="2">
        <v>27</v>
      </c>
      <c r="F31" s="75">
        <f t="shared" si="0"/>
        <v>1</v>
      </c>
      <c r="G31" s="2" t="s">
        <v>26</v>
      </c>
      <c r="H31" s="75" t="str">
        <f>IF(AND('Math Grids'!C43&gt;="A",'Math Grids'!C43&lt;="E"),'Math Grids'!C43,"")</f>
        <v/>
      </c>
      <c r="I31" s="75">
        <f t="shared" si="3"/>
        <v>0</v>
      </c>
      <c r="J31" s="75">
        <f t="shared" si="4"/>
        <v>0</v>
      </c>
      <c r="L31" s="75">
        <f t="shared" si="5"/>
        <v>7</v>
      </c>
      <c r="M31" s="3">
        <v>32</v>
      </c>
      <c r="N31" s="2">
        <v>3</v>
      </c>
      <c r="O31" s="2">
        <v>27</v>
      </c>
      <c r="P31" s="75">
        <f t="shared" si="1"/>
        <v>5</v>
      </c>
      <c r="Q31" s="2" t="s">
        <v>23</v>
      </c>
      <c r="R31" s="75" t="str">
        <f>IF(AND('Math Grids'!H43&gt;="A",'Math Grids'!H43&lt;="E"),'Math Grids'!H43,"")</f>
        <v/>
      </c>
      <c r="S31" s="75">
        <f t="shared" si="6"/>
        <v>0</v>
      </c>
      <c r="T31" s="75">
        <f t="shared" si="7"/>
        <v>0</v>
      </c>
    </row>
    <row r="32" spans="2:20" x14ac:dyDescent="0.25">
      <c r="B32" s="75">
        <f t="shared" si="2"/>
        <v>28</v>
      </c>
      <c r="C32" s="2">
        <v>66</v>
      </c>
      <c r="D32" s="2">
        <v>1</v>
      </c>
      <c r="E32" s="2">
        <v>28</v>
      </c>
      <c r="F32" s="75">
        <f t="shared" si="0"/>
        <v>3</v>
      </c>
      <c r="G32" s="2" t="s">
        <v>24</v>
      </c>
      <c r="H32" s="75" t="str">
        <f>IF(AND('Math Grids'!C44&gt;="A",'Math Grids'!C44&lt;="E"),'Math Grids'!C44,"")</f>
        <v/>
      </c>
      <c r="I32" s="75">
        <f t="shared" si="3"/>
        <v>0</v>
      </c>
      <c r="J32" s="75">
        <f t="shared" si="4"/>
        <v>0</v>
      </c>
      <c r="L32" s="75">
        <f t="shared" si="5"/>
        <v>8</v>
      </c>
      <c r="M32" s="3">
        <v>37</v>
      </c>
      <c r="N32" s="2">
        <v>3</v>
      </c>
      <c r="O32" s="2">
        <v>28</v>
      </c>
      <c r="P32" s="75">
        <f t="shared" si="1"/>
        <v>3</v>
      </c>
      <c r="Q32" s="2" t="s">
        <v>26</v>
      </c>
      <c r="R32" s="75" t="str">
        <f>IF(AND('Math Grids'!H44&gt;="A",'Math Grids'!H44&lt;="E"),'Math Grids'!H44,"")</f>
        <v/>
      </c>
      <c r="S32" s="75">
        <f t="shared" si="6"/>
        <v>0</v>
      </c>
      <c r="T32" s="75">
        <f t="shared" si="7"/>
        <v>0</v>
      </c>
    </row>
    <row r="33" spans="2:20" x14ac:dyDescent="0.25">
      <c r="B33" s="75">
        <f t="shared" si="2"/>
        <v>29</v>
      </c>
      <c r="C33" s="2">
        <v>80</v>
      </c>
      <c r="D33" s="2">
        <v>1</v>
      </c>
      <c r="E33" s="2">
        <v>29</v>
      </c>
      <c r="F33" s="75">
        <f t="shared" si="0"/>
        <v>1</v>
      </c>
      <c r="G33" s="2" t="s">
        <v>24</v>
      </c>
      <c r="H33" s="75" t="str">
        <f>IF(AND('Math Grids'!C45&gt;="A",'Math Grids'!C45&lt;="E"),'Math Grids'!C45,"")</f>
        <v/>
      </c>
      <c r="I33" s="75">
        <f t="shared" si="3"/>
        <v>0</v>
      </c>
      <c r="J33" s="75">
        <f t="shared" si="4"/>
        <v>0</v>
      </c>
      <c r="L33" s="75">
        <f t="shared" si="5"/>
        <v>9</v>
      </c>
      <c r="M33" s="3">
        <v>40</v>
      </c>
      <c r="N33" s="2">
        <v>3</v>
      </c>
      <c r="O33" s="2">
        <v>29</v>
      </c>
      <c r="P33" s="75">
        <f t="shared" si="1"/>
        <v>5</v>
      </c>
      <c r="Q33" s="2" t="s">
        <v>22</v>
      </c>
      <c r="R33" s="75" t="str">
        <f>IF(AND('Math Grids'!H45&gt;="A",'Math Grids'!H45&lt;="E"),'Math Grids'!H45,"")</f>
        <v/>
      </c>
      <c r="S33" s="75">
        <f t="shared" si="6"/>
        <v>0</v>
      </c>
      <c r="T33" s="75">
        <f t="shared" si="7"/>
        <v>0</v>
      </c>
    </row>
    <row r="34" spans="2:20" x14ac:dyDescent="0.25">
      <c r="B34" s="75">
        <f t="shared" si="2"/>
        <v>30</v>
      </c>
      <c r="C34" s="2">
        <v>82</v>
      </c>
      <c r="D34" s="2">
        <v>1</v>
      </c>
      <c r="E34" s="2">
        <v>30</v>
      </c>
      <c r="F34" s="75">
        <f t="shared" si="0"/>
        <v>4</v>
      </c>
      <c r="G34" s="2" t="s">
        <v>22</v>
      </c>
      <c r="H34" s="75" t="str">
        <f>IF(AND('Math Grids'!C46&gt;="A",'Math Grids'!C46&lt;="E"),'Math Grids'!C46,"")</f>
        <v/>
      </c>
      <c r="I34" s="75">
        <f t="shared" si="3"/>
        <v>0</v>
      </c>
      <c r="J34" s="75">
        <f t="shared" si="4"/>
        <v>0</v>
      </c>
      <c r="L34" s="75">
        <f t="shared" si="5"/>
        <v>10</v>
      </c>
      <c r="M34" s="3">
        <v>42</v>
      </c>
      <c r="N34" s="2">
        <v>3</v>
      </c>
      <c r="O34" s="2">
        <v>30</v>
      </c>
      <c r="P34" s="75">
        <f t="shared" si="1"/>
        <v>3</v>
      </c>
      <c r="Q34" s="2" t="s">
        <v>23</v>
      </c>
      <c r="R34" s="75" t="str">
        <f>IF(AND('Math Grids'!H46&gt;="A",'Math Grids'!H46&lt;="E"),'Math Grids'!H46,"")</f>
        <v/>
      </c>
      <c r="S34" s="75">
        <f t="shared" si="6"/>
        <v>0</v>
      </c>
      <c r="T34" s="75">
        <f t="shared" si="7"/>
        <v>0</v>
      </c>
    </row>
    <row r="35" spans="2:20" x14ac:dyDescent="0.25">
      <c r="B35" s="75">
        <f t="shared" si="2"/>
        <v>31</v>
      </c>
      <c r="C35" s="2">
        <v>88</v>
      </c>
      <c r="D35" s="2">
        <v>1</v>
      </c>
      <c r="E35" s="2">
        <v>31</v>
      </c>
      <c r="F35" s="75">
        <f t="shared" si="0"/>
        <v>6</v>
      </c>
      <c r="G35" s="2" t="s">
        <v>23</v>
      </c>
      <c r="H35" s="75" t="str">
        <f>IF(AND('Math Grids'!C47&gt;="A",'Math Grids'!C47&lt;="E"),'Math Grids'!C47,"")</f>
        <v/>
      </c>
      <c r="I35" s="75">
        <f t="shared" si="3"/>
        <v>0</v>
      </c>
      <c r="J35" s="75">
        <f t="shared" si="4"/>
        <v>0</v>
      </c>
      <c r="L35" s="75">
        <f t="shared" si="5"/>
        <v>11</v>
      </c>
      <c r="M35" s="3">
        <v>46</v>
      </c>
      <c r="N35" s="2">
        <v>3</v>
      </c>
      <c r="O35" s="2">
        <v>31</v>
      </c>
      <c r="P35" s="75">
        <f t="shared" si="1"/>
        <v>2</v>
      </c>
      <c r="Q35" s="2" t="s">
        <v>23</v>
      </c>
      <c r="R35" s="75" t="str">
        <f>IF(AND('Math Grids'!H47&gt;="A",'Math Grids'!H47&lt;="E"),'Math Grids'!H47,"")</f>
        <v/>
      </c>
      <c r="S35" s="75">
        <f t="shared" si="6"/>
        <v>0</v>
      </c>
      <c r="T35" s="75">
        <f t="shared" si="7"/>
        <v>0</v>
      </c>
    </row>
    <row r="36" spans="2:20" x14ac:dyDescent="0.25">
      <c r="B36" s="75">
        <f t="shared" si="2"/>
        <v>32</v>
      </c>
      <c r="C36" s="2">
        <v>93</v>
      </c>
      <c r="D36" s="2">
        <v>1</v>
      </c>
      <c r="E36" s="2">
        <v>32</v>
      </c>
      <c r="F36" s="75">
        <f t="shared" si="0"/>
        <v>7</v>
      </c>
      <c r="G36" s="2" t="s">
        <v>22</v>
      </c>
      <c r="H36" s="75" t="str">
        <f>IF(AND('Math Grids'!C48&gt;="A",'Math Grids'!C48&lt;="E"),'Math Grids'!C48,"")</f>
        <v/>
      </c>
      <c r="I36" s="75">
        <f t="shared" si="3"/>
        <v>0</v>
      </c>
      <c r="J36" s="75">
        <f t="shared" si="4"/>
        <v>0</v>
      </c>
      <c r="L36" s="75">
        <f t="shared" si="5"/>
        <v>12</v>
      </c>
      <c r="M36" s="3">
        <v>48</v>
      </c>
      <c r="N36" s="2">
        <v>3</v>
      </c>
      <c r="O36" s="2">
        <v>32</v>
      </c>
      <c r="P36" s="75">
        <f t="shared" si="1"/>
        <v>3</v>
      </c>
      <c r="Q36" s="2" t="s">
        <v>23</v>
      </c>
      <c r="R36" s="75" t="str">
        <f>IF(AND('Math Grids'!H48&gt;="A",'Math Grids'!H48&lt;="E"),'Math Grids'!H48,"")</f>
        <v/>
      </c>
      <c r="S36" s="75">
        <f t="shared" si="6"/>
        <v>0</v>
      </c>
      <c r="T36" s="75">
        <f t="shared" si="7"/>
        <v>0</v>
      </c>
    </row>
    <row r="37" spans="2:20" x14ac:dyDescent="0.25">
      <c r="B37" s="75">
        <f t="shared" si="2"/>
        <v>33</v>
      </c>
      <c r="C37" s="2">
        <v>94</v>
      </c>
      <c r="D37" s="2">
        <v>1</v>
      </c>
      <c r="E37" s="2">
        <v>33</v>
      </c>
      <c r="F37" s="75">
        <f t="shared" si="0"/>
        <v>4</v>
      </c>
      <c r="G37" s="2" t="s">
        <v>24</v>
      </c>
      <c r="H37" s="75" t="str">
        <f>IF(AND('Math Grids'!C49&gt;="A",'Math Grids'!C49&lt;="E"),'Math Grids'!C49,"")</f>
        <v/>
      </c>
      <c r="I37" s="75">
        <f t="shared" si="3"/>
        <v>0</v>
      </c>
      <c r="J37" s="75">
        <f t="shared" si="4"/>
        <v>0</v>
      </c>
      <c r="L37" s="75">
        <f t="shared" si="5"/>
        <v>13</v>
      </c>
      <c r="M37" s="3">
        <v>52</v>
      </c>
      <c r="N37" s="2">
        <v>3</v>
      </c>
      <c r="O37" s="2">
        <v>33</v>
      </c>
      <c r="P37" s="75">
        <f t="shared" si="1"/>
        <v>5</v>
      </c>
      <c r="Q37" s="2" t="s">
        <v>22</v>
      </c>
      <c r="R37" s="75" t="str">
        <f>IF(AND('Math Grids'!H49&gt;="A",'Math Grids'!H49&lt;="E"),'Math Grids'!H49,"")</f>
        <v/>
      </c>
      <c r="S37" s="75">
        <f t="shared" si="6"/>
        <v>0</v>
      </c>
      <c r="T37" s="75">
        <f t="shared" si="7"/>
        <v>0</v>
      </c>
    </row>
    <row r="38" spans="2:20" x14ac:dyDescent="0.25">
      <c r="B38" s="75">
        <f t="shared" si="2"/>
        <v>34</v>
      </c>
      <c r="C38" s="2">
        <v>95</v>
      </c>
      <c r="D38" s="2">
        <v>1</v>
      </c>
      <c r="E38" s="2">
        <v>34</v>
      </c>
      <c r="F38" s="75">
        <f t="shared" si="0"/>
        <v>5</v>
      </c>
      <c r="G38" s="2" t="s">
        <v>24</v>
      </c>
      <c r="H38" s="75" t="str">
        <f>IF(AND('Math Grids'!C50&gt;="A",'Math Grids'!C50&lt;="E"),'Math Grids'!C50,"")</f>
        <v/>
      </c>
      <c r="I38" s="75">
        <f t="shared" si="3"/>
        <v>0</v>
      </c>
      <c r="J38" s="75">
        <f t="shared" si="4"/>
        <v>0</v>
      </c>
      <c r="L38" s="75">
        <f t="shared" si="5"/>
        <v>14</v>
      </c>
      <c r="M38" s="3">
        <v>56</v>
      </c>
      <c r="N38" s="2">
        <v>3</v>
      </c>
      <c r="O38" s="2">
        <v>34</v>
      </c>
      <c r="P38" s="75">
        <f t="shared" si="1"/>
        <v>7</v>
      </c>
      <c r="Q38" s="2" t="s">
        <v>26</v>
      </c>
      <c r="R38" s="75" t="str">
        <f>IF(AND('Math Grids'!H50&gt;="A",'Math Grids'!H50&lt;="E"),'Math Grids'!H50,"")</f>
        <v/>
      </c>
      <c r="S38" s="75">
        <f t="shared" si="6"/>
        <v>0</v>
      </c>
      <c r="T38" s="75">
        <f t="shared" si="7"/>
        <v>0</v>
      </c>
    </row>
    <row r="39" spans="2:20" x14ac:dyDescent="0.25">
      <c r="B39" s="75">
        <f t="shared" si="2"/>
        <v>35</v>
      </c>
      <c r="C39" s="2">
        <v>100</v>
      </c>
      <c r="D39" s="2">
        <v>1</v>
      </c>
      <c r="E39" s="2">
        <v>35</v>
      </c>
      <c r="F39" s="75">
        <f t="shared" si="0"/>
        <v>5</v>
      </c>
      <c r="G39" s="2" t="s">
        <v>24</v>
      </c>
      <c r="H39" s="75" t="str">
        <f>IF(AND('Math Grids'!C51&gt;="A",'Math Grids'!C51&lt;="E"),'Math Grids'!C51,"")</f>
        <v/>
      </c>
      <c r="I39" s="75">
        <f t="shared" si="3"/>
        <v>0</v>
      </c>
      <c r="J39" s="75">
        <f t="shared" si="4"/>
        <v>0</v>
      </c>
      <c r="L39" s="75">
        <f t="shared" si="5"/>
        <v>15</v>
      </c>
      <c r="M39" s="3">
        <v>57</v>
      </c>
      <c r="N39" s="2">
        <v>3</v>
      </c>
      <c r="O39" s="2">
        <v>35</v>
      </c>
      <c r="P39" s="75">
        <f t="shared" si="1"/>
        <v>6</v>
      </c>
      <c r="Q39" s="2" t="s">
        <v>22</v>
      </c>
      <c r="R39" s="75" t="str">
        <f>IF(AND('Math Grids'!H51&gt;="A",'Math Grids'!H51&lt;="E"),'Math Grids'!H51,"")</f>
        <v/>
      </c>
      <c r="S39" s="75">
        <f t="shared" si="6"/>
        <v>0</v>
      </c>
      <c r="T39" s="75">
        <f t="shared" si="7"/>
        <v>0</v>
      </c>
    </row>
    <row r="40" spans="2:20" x14ac:dyDescent="0.25">
      <c r="B40" s="75">
        <f t="shared" si="2"/>
        <v>36</v>
      </c>
      <c r="C40" s="2">
        <v>101</v>
      </c>
      <c r="D40" s="2">
        <v>1</v>
      </c>
      <c r="E40" s="2">
        <v>36</v>
      </c>
      <c r="F40" s="75">
        <f t="shared" si="0"/>
        <v>2</v>
      </c>
      <c r="G40" s="2" t="s">
        <v>23</v>
      </c>
      <c r="H40" s="75" t="str">
        <f>IF(AND('Math Grids'!C52&gt;="A",'Math Grids'!C52&lt;="E"),'Math Grids'!C52,"")</f>
        <v/>
      </c>
      <c r="I40" s="75">
        <f t="shared" si="3"/>
        <v>0</v>
      </c>
      <c r="J40" s="75">
        <f t="shared" si="4"/>
        <v>0</v>
      </c>
      <c r="L40" s="75">
        <f t="shared" si="5"/>
        <v>16</v>
      </c>
      <c r="M40" s="3">
        <v>61</v>
      </c>
      <c r="N40" s="2">
        <v>3</v>
      </c>
      <c r="O40" s="2">
        <v>36</v>
      </c>
      <c r="P40" s="75">
        <f t="shared" si="1"/>
        <v>1</v>
      </c>
      <c r="Q40" s="2" t="s">
        <v>26</v>
      </c>
      <c r="R40" s="75" t="str">
        <f>IF(AND('Math Grids'!H52&gt;="A",'Math Grids'!H52&lt;="E"),'Math Grids'!H52,"")</f>
        <v/>
      </c>
      <c r="S40" s="75">
        <f t="shared" si="6"/>
        <v>0</v>
      </c>
      <c r="T40" s="75">
        <f t="shared" si="7"/>
        <v>0</v>
      </c>
    </row>
    <row r="41" spans="2:20" x14ac:dyDescent="0.25">
      <c r="B41" s="75">
        <f t="shared" si="2"/>
        <v>37</v>
      </c>
      <c r="C41" s="2">
        <v>105</v>
      </c>
      <c r="D41" s="2">
        <v>1</v>
      </c>
      <c r="E41" s="2">
        <v>37</v>
      </c>
      <c r="F41" s="75">
        <f t="shared" si="0"/>
        <v>5</v>
      </c>
      <c r="G41" s="2" t="s">
        <v>23</v>
      </c>
      <c r="H41" s="75" t="str">
        <f>IF(AND('Math Grids'!C53&gt;="A",'Math Grids'!C53&lt;="E"),'Math Grids'!C53,"")</f>
        <v/>
      </c>
      <c r="I41" s="75">
        <f t="shared" si="3"/>
        <v>0</v>
      </c>
      <c r="J41" s="75">
        <f t="shared" si="4"/>
        <v>0</v>
      </c>
      <c r="L41" s="75">
        <f t="shared" si="5"/>
        <v>17</v>
      </c>
      <c r="M41" s="3">
        <v>62</v>
      </c>
      <c r="N41" s="2">
        <v>3</v>
      </c>
      <c r="O41" s="2">
        <v>37</v>
      </c>
      <c r="P41" s="75">
        <f t="shared" si="1"/>
        <v>3</v>
      </c>
      <c r="Q41" s="2" t="s">
        <v>23</v>
      </c>
      <c r="R41" s="75" t="str">
        <f>IF(AND('Math Grids'!H53&gt;="A",'Math Grids'!H53&lt;="E"),'Math Grids'!H53,"")</f>
        <v/>
      </c>
      <c r="S41" s="75">
        <f t="shared" si="6"/>
        <v>0</v>
      </c>
      <c r="T41" s="75">
        <f t="shared" si="7"/>
        <v>0</v>
      </c>
    </row>
    <row r="42" spans="2:20" x14ac:dyDescent="0.25">
      <c r="B42" s="75">
        <f t="shared" si="2"/>
        <v>38</v>
      </c>
      <c r="C42" s="2">
        <v>110</v>
      </c>
      <c r="D42" s="2">
        <v>1</v>
      </c>
      <c r="E42" s="2">
        <v>38</v>
      </c>
      <c r="F42" s="75">
        <f t="shared" si="0"/>
        <v>1</v>
      </c>
      <c r="G42" s="2" t="s">
        <v>24</v>
      </c>
      <c r="H42" s="75" t="str">
        <f>IF(AND('Math Grids'!C54&gt;="A",'Math Grids'!C54&lt;="E"),'Math Grids'!C54,"")</f>
        <v/>
      </c>
      <c r="I42" s="75">
        <f t="shared" si="3"/>
        <v>0</v>
      </c>
      <c r="J42" s="75">
        <f t="shared" si="4"/>
        <v>0</v>
      </c>
      <c r="L42" s="75">
        <f t="shared" si="5"/>
        <v>18</v>
      </c>
      <c r="M42" s="3">
        <v>68</v>
      </c>
      <c r="N42" s="2">
        <v>3</v>
      </c>
      <c r="O42" s="2">
        <v>38</v>
      </c>
      <c r="P42" s="75">
        <f t="shared" si="1"/>
        <v>5</v>
      </c>
      <c r="Q42" s="2" t="s">
        <v>25</v>
      </c>
      <c r="R42" s="75" t="str">
        <f>IF(AND('Math Grids'!H54&gt;="A",'Math Grids'!H54&lt;="E"),'Math Grids'!H54,"")</f>
        <v/>
      </c>
      <c r="S42" s="75">
        <f t="shared" si="6"/>
        <v>0</v>
      </c>
      <c r="T42" s="75">
        <f t="shared" si="7"/>
        <v>0</v>
      </c>
    </row>
    <row r="43" spans="2:20" x14ac:dyDescent="0.25">
      <c r="B43" s="75">
        <f t="shared" si="2"/>
        <v>39</v>
      </c>
      <c r="C43" s="2">
        <v>126</v>
      </c>
      <c r="D43" s="2">
        <v>1</v>
      </c>
      <c r="E43" s="2">
        <v>39</v>
      </c>
      <c r="F43" s="75">
        <f t="shared" si="0"/>
        <v>1</v>
      </c>
      <c r="G43" s="2" t="s">
        <v>23</v>
      </c>
      <c r="H43" s="75" t="str">
        <f>IF(AND('Math Grids'!C55&gt;="A",'Math Grids'!C55&lt;="E"),'Math Grids'!C55,"")</f>
        <v/>
      </c>
      <c r="I43" s="75">
        <f t="shared" si="3"/>
        <v>0</v>
      </c>
      <c r="J43" s="75">
        <f t="shared" si="4"/>
        <v>0</v>
      </c>
      <c r="L43" s="75">
        <f t="shared" si="5"/>
        <v>19</v>
      </c>
      <c r="M43" s="3">
        <v>69</v>
      </c>
      <c r="N43" s="2">
        <v>3</v>
      </c>
      <c r="O43" s="2">
        <v>39</v>
      </c>
      <c r="P43" s="75">
        <f t="shared" si="1"/>
        <v>6</v>
      </c>
      <c r="Q43" s="2" t="s">
        <v>23</v>
      </c>
      <c r="R43" s="75" t="str">
        <f>IF(AND('Math Grids'!H55&gt;="A",'Math Grids'!H55&lt;="E"),'Math Grids'!H55,"")</f>
        <v/>
      </c>
      <c r="S43" s="75">
        <f t="shared" si="6"/>
        <v>0</v>
      </c>
      <c r="T43" s="75">
        <f t="shared" si="7"/>
        <v>0</v>
      </c>
    </row>
    <row r="44" spans="2:20" x14ac:dyDescent="0.25">
      <c r="B44" s="75">
        <f t="shared" si="2"/>
        <v>40</v>
      </c>
      <c r="C44" s="2">
        <v>143</v>
      </c>
      <c r="D44" s="2">
        <v>1</v>
      </c>
      <c r="E44" s="2">
        <v>40</v>
      </c>
      <c r="F44" s="75">
        <f t="shared" si="0"/>
        <v>3</v>
      </c>
      <c r="G44" s="2" t="s">
        <v>25</v>
      </c>
      <c r="H44" s="75" t="str">
        <f>IF(AND('Math Grids'!C56&gt;="A",'Math Grids'!C56&lt;="E"),'Math Grids'!C56,"")</f>
        <v/>
      </c>
      <c r="I44" s="75">
        <f t="shared" si="3"/>
        <v>0</v>
      </c>
      <c r="J44" s="75">
        <f t="shared" si="4"/>
        <v>0</v>
      </c>
      <c r="L44" s="75">
        <f t="shared" si="5"/>
        <v>20</v>
      </c>
      <c r="M44" s="3">
        <v>73</v>
      </c>
      <c r="N44" s="2">
        <v>3</v>
      </c>
      <c r="O44" s="2">
        <v>40</v>
      </c>
      <c r="P44" s="75">
        <f t="shared" si="1"/>
        <v>3</v>
      </c>
      <c r="Q44" s="2" t="s">
        <v>26</v>
      </c>
      <c r="R44" s="75" t="str">
        <f>IF(AND('Math Grids'!H56&gt;="A",'Math Grids'!H56&lt;="E"),'Math Grids'!H56,"")</f>
        <v/>
      </c>
      <c r="S44" s="75">
        <f t="shared" si="6"/>
        <v>0</v>
      </c>
      <c r="T44" s="75">
        <f t="shared" si="7"/>
        <v>0</v>
      </c>
    </row>
    <row r="45" spans="2:20" x14ac:dyDescent="0.25">
      <c r="B45" s="75">
        <f t="shared" si="2"/>
        <v>41</v>
      </c>
      <c r="C45" s="2">
        <v>158</v>
      </c>
      <c r="D45" s="2">
        <v>1</v>
      </c>
      <c r="E45" s="2">
        <v>41</v>
      </c>
      <c r="F45" s="75">
        <f t="shared" si="0"/>
        <v>3</v>
      </c>
      <c r="G45" s="2" t="s">
        <v>25</v>
      </c>
      <c r="H45" s="75" t="str">
        <f>IF(AND('Math Grids'!C57&gt;="A",'Math Grids'!C57&lt;="E"),'Math Grids'!C57,"")</f>
        <v/>
      </c>
      <c r="I45" s="75">
        <f t="shared" si="3"/>
        <v>0</v>
      </c>
      <c r="J45" s="75">
        <f t="shared" si="4"/>
        <v>0</v>
      </c>
      <c r="L45" s="75">
        <f t="shared" si="5"/>
        <v>21</v>
      </c>
      <c r="M45" s="3">
        <v>76</v>
      </c>
      <c r="N45" s="2">
        <v>3</v>
      </c>
      <c r="O45" s="2">
        <v>41</v>
      </c>
      <c r="P45" s="75">
        <f t="shared" si="1"/>
        <v>7</v>
      </c>
      <c r="Q45" s="2" t="s">
        <v>23</v>
      </c>
      <c r="R45" s="75" t="str">
        <f>IF(AND('Math Grids'!H57&gt;="A",'Math Grids'!H57&lt;="E"),'Math Grids'!H57,"")</f>
        <v/>
      </c>
      <c r="S45" s="75">
        <f t="shared" si="6"/>
        <v>0</v>
      </c>
      <c r="T45" s="75">
        <f t="shared" si="7"/>
        <v>0</v>
      </c>
    </row>
    <row r="46" spans="2:20" x14ac:dyDescent="0.25">
      <c r="B46" s="75">
        <f t="shared" si="2"/>
        <v>42</v>
      </c>
      <c r="C46" s="2">
        <v>159</v>
      </c>
      <c r="D46" s="2">
        <v>1</v>
      </c>
      <c r="E46" s="2">
        <v>42</v>
      </c>
      <c r="F46" s="75">
        <f t="shared" si="0"/>
        <v>1</v>
      </c>
      <c r="G46" s="2" t="s">
        <v>25</v>
      </c>
      <c r="H46" s="75" t="str">
        <f>IF(AND('Math Grids'!C58&gt;="A",'Math Grids'!C58&lt;="E"),'Math Grids'!C58,"")</f>
        <v/>
      </c>
      <c r="I46" s="75">
        <f t="shared" si="3"/>
        <v>0</v>
      </c>
      <c r="J46" s="75">
        <f t="shared" si="4"/>
        <v>0</v>
      </c>
      <c r="L46" s="75">
        <f t="shared" si="5"/>
        <v>22</v>
      </c>
      <c r="M46" s="3">
        <v>80</v>
      </c>
      <c r="N46" s="2">
        <v>3</v>
      </c>
      <c r="O46" s="2">
        <v>42</v>
      </c>
      <c r="P46" s="75">
        <f t="shared" si="1"/>
        <v>3</v>
      </c>
      <c r="Q46" s="2" t="s">
        <v>23</v>
      </c>
      <c r="R46" s="75" t="str">
        <f>IF(AND('Math Grids'!H58&gt;="A",'Math Grids'!H58&lt;="E"),'Math Grids'!H58,"")</f>
        <v/>
      </c>
      <c r="S46" s="75">
        <f t="shared" si="6"/>
        <v>0</v>
      </c>
      <c r="T46" s="75">
        <f t="shared" si="7"/>
        <v>0</v>
      </c>
    </row>
    <row r="47" spans="2:20" x14ac:dyDescent="0.25">
      <c r="B47" s="75">
        <f t="shared" si="2"/>
        <v>43</v>
      </c>
      <c r="C47" s="2">
        <v>168</v>
      </c>
      <c r="D47" s="2">
        <v>1</v>
      </c>
      <c r="E47" s="2">
        <v>43</v>
      </c>
      <c r="F47" s="75">
        <f t="shared" si="0"/>
        <v>1</v>
      </c>
      <c r="G47" s="2" t="s">
        <v>26</v>
      </c>
      <c r="H47" s="75" t="str">
        <f>IF(AND('Math Grids'!C59&gt;="A",'Math Grids'!C59&lt;="E"),'Math Grids'!C59,"")</f>
        <v/>
      </c>
      <c r="I47" s="75">
        <f t="shared" si="3"/>
        <v>0</v>
      </c>
      <c r="J47" s="75">
        <f t="shared" si="4"/>
        <v>0</v>
      </c>
      <c r="L47" s="75">
        <f t="shared" si="5"/>
        <v>23</v>
      </c>
      <c r="M47" s="3">
        <v>83</v>
      </c>
      <c r="N47" s="2">
        <v>3</v>
      </c>
      <c r="O47" s="2">
        <v>43</v>
      </c>
      <c r="P47" s="75">
        <f t="shared" si="1"/>
        <v>4</v>
      </c>
      <c r="Q47" s="2" t="s">
        <v>24</v>
      </c>
      <c r="R47" s="75" t="str">
        <f>IF(AND('Math Grids'!H59&gt;="A",'Math Grids'!H59&lt;="E"),'Math Grids'!H59,"")</f>
        <v/>
      </c>
      <c r="S47" s="75">
        <f t="shared" si="6"/>
        <v>0</v>
      </c>
      <c r="T47" s="75">
        <f t="shared" si="7"/>
        <v>0</v>
      </c>
    </row>
    <row r="48" spans="2:20" x14ac:dyDescent="0.25">
      <c r="B48" s="75">
        <f t="shared" si="2"/>
        <v>44</v>
      </c>
      <c r="C48" s="2">
        <v>174</v>
      </c>
      <c r="D48" s="2">
        <v>1</v>
      </c>
      <c r="E48" s="2">
        <v>44</v>
      </c>
      <c r="F48" s="75">
        <f t="shared" si="0"/>
        <v>4</v>
      </c>
      <c r="G48" s="2" t="s">
        <v>26</v>
      </c>
      <c r="H48" s="75" t="str">
        <f>IF(AND('Math Grids'!C60&gt;="A",'Math Grids'!C60&lt;="E"),'Math Grids'!C60,"")</f>
        <v/>
      </c>
      <c r="I48" s="75">
        <f t="shared" si="3"/>
        <v>0</v>
      </c>
      <c r="J48" s="75">
        <f t="shared" si="4"/>
        <v>0</v>
      </c>
      <c r="L48" s="75">
        <f t="shared" si="5"/>
        <v>24</v>
      </c>
      <c r="M48" s="3">
        <v>89</v>
      </c>
      <c r="N48" s="2">
        <v>3</v>
      </c>
      <c r="O48" s="2">
        <v>44</v>
      </c>
      <c r="P48" s="75">
        <f t="shared" si="1"/>
        <v>5</v>
      </c>
      <c r="Q48" s="2" t="s">
        <v>24</v>
      </c>
      <c r="R48" s="75" t="str">
        <f>IF(AND('Math Grids'!H60&gt;="A",'Math Grids'!H60&lt;="E"),'Math Grids'!H60,"")</f>
        <v/>
      </c>
      <c r="S48" s="75">
        <f t="shared" si="6"/>
        <v>0</v>
      </c>
      <c r="T48" s="75">
        <f t="shared" si="7"/>
        <v>0</v>
      </c>
    </row>
    <row r="49" spans="2:20" x14ac:dyDescent="0.25">
      <c r="B49" s="75">
        <f t="shared" si="2"/>
        <v>45</v>
      </c>
      <c r="C49" s="2">
        <v>176</v>
      </c>
      <c r="D49" s="2">
        <v>1</v>
      </c>
      <c r="E49" s="2">
        <v>45</v>
      </c>
      <c r="F49" s="75">
        <f t="shared" si="0"/>
        <v>1</v>
      </c>
      <c r="G49" s="2" t="s">
        <v>24</v>
      </c>
      <c r="H49" s="75" t="str">
        <f>IF(AND('Math Grids'!C61&gt;="A",'Math Grids'!C61&lt;="E"),'Math Grids'!C61,"")</f>
        <v/>
      </c>
      <c r="I49" s="75">
        <f t="shared" si="3"/>
        <v>0</v>
      </c>
      <c r="J49" s="75">
        <f t="shared" si="4"/>
        <v>0</v>
      </c>
      <c r="L49" s="75">
        <f t="shared" si="5"/>
        <v>25</v>
      </c>
      <c r="M49" s="3">
        <v>94</v>
      </c>
      <c r="N49" s="2">
        <v>3</v>
      </c>
      <c r="O49" s="2">
        <v>45</v>
      </c>
      <c r="P49" s="75">
        <f t="shared" si="1"/>
        <v>6</v>
      </c>
      <c r="Q49" s="2" t="s">
        <v>26</v>
      </c>
      <c r="R49" s="75" t="str">
        <f>IF(AND('Math Grids'!H61&gt;="A",'Math Grids'!H61&lt;="E"),'Math Grids'!H61,"")</f>
        <v/>
      </c>
      <c r="S49" s="75">
        <f t="shared" si="6"/>
        <v>0</v>
      </c>
      <c r="T49" s="75">
        <f t="shared" si="7"/>
        <v>0</v>
      </c>
    </row>
    <row r="50" spans="2:20" x14ac:dyDescent="0.25">
      <c r="B50" s="75">
        <f t="shared" si="2"/>
        <v>1</v>
      </c>
      <c r="C50" s="2">
        <v>36</v>
      </c>
      <c r="D50" s="2">
        <v>2</v>
      </c>
      <c r="E50" s="2">
        <v>46</v>
      </c>
      <c r="F50" s="75">
        <f t="shared" si="0"/>
        <v>1</v>
      </c>
      <c r="G50" s="2" t="s">
        <v>24</v>
      </c>
      <c r="H50" s="75" t="str">
        <f>IF(AND('Math Grids'!C62&gt;="A",'Math Grids'!C62&lt;="E"),'Math Grids'!C62,"")</f>
        <v/>
      </c>
      <c r="I50" s="75">
        <f t="shared" si="3"/>
        <v>0</v>
      </c>
      <c r="J50" s="75">
        <f t="shared" si="4"/>
        <v>0</v>
      </c>
      <c r="L50" s="75">
        <f t="shared" si="5"/>
        <v>26</v>
      </c>
      <c r="M50" s="3">
        <v>96</v>
      </c>
      <c r="N50" s="2">
        <v>3</v>
      </c>
      <c r="O50" s="2">
        <v>46</v>
      </c>
      <c r="P50" s="75">
        <f t="shared" si="1"/>
        <v>3</v>
      </c>
      <c r="Q50" s="2" t="s">
        <v>22</v>
      </c>
      <c r="R50" s="75" t="str">
        <f>IF(AND('Math Grids'!H62&gt;="A",'Math Grids'!H62&lt;="E"),'Math Grids'!H62,"")</f>
        <v/>
      </c>
      <c r="S50" s="75">
        <f t="shared" si="6"/>
        <v>0</v>
      </c>
      <c r="T50" s="75">
        <f t="shared" si="7"/>
        <v>0</v>
      </c>
    </row>
    <row r="51" spans="2:20" x14ac:dyDescent="0.25">
      <c r="B51" s="75">
        <f t="shared" si="2"/>
        <v>2</v>
      </c>
      <c r="C51" s="2">
        <v>47</v>
      </c>
      <c r="D51" s="2">
        <v>2</v>
      </c>
      <c r="E51" s="2">
        <v>47</v>
      </c>
      <c r="F51" s="75">
        <f t="shared" si="0"/>
        <v>2</v>
      </c>
      <c r="G51" s="2" t="s">
        <v>22</v>
      </c>
      <c r="H51" s="75" t="str">
        <f>IF(AND('Math Grids'!C63&gt;="A",'Math Grids'!C63&lt;="E"),'Math Grids'!C63,"")</f>
        <v/>
      </c>
      <c r="I51" s="75">
        <f t="shared" si="3"/>
        <v>0</v>
      </c>
      <c r="J51" s="75">
        <f t="shared" si="4"/>
        <v>0</v>
      </c>
      <c r="L51" s="75">
        <f t="shared" si="5"/>
        <v>27</v>
      </c>
      <c r="M51" s="3">
        <v>98</v>
      </c>
      <c r="N51" s="2">
        <v>3</v>
      </c>
      <c r="O51" s="2">
        <v>47</v>
      </c>
      <c r="P51" s="75">
        <f t="shared" si="1"/>
        <v>5</v>
      </c>
      <c r="Q51" s="2" t="s">
        <v>24</v>
      </c>
      <c r="R51" s="75" t="str">
        <f>IF(AND('Math Grids'!H63&gt;="A",'Math Grids'!H63&lt;="E"),'Math Grids'!H63,"")</f>
        <v/>
      </c>
      <c r="S51" s="75">
        <f t="shared" si="6"/>
        <v>0</v>
      </c>
      <c r="T51" s="75">
        <f t="shared" si="7"/>
        <v>0</v>
      </c>
    </row>
    <row r="52" spans="2:20" x14ac:dyDescent="0.25">
      <c r="B52" s="75">
        <f t="shared" si="2"/>
        <v>3</v>
      </c>
      <c r="C52" s="2">
        <v>55</v>
      </c>
      <c r="D52" s="2">
        <v>2</v>
      </c>
      <c r="E52" s="2">
        <v>48</v>
      </c>
      <c r="F52" s="75">
        <f t="shared" si="0"/>
        <v>1</v>
      </c>
      <c r="G52" s="2" t="s">
        <v>26</v>
      </c>
      <c r="H52" s="75" t="str">
        <f>IF(AND('Math Grids'!C64&gt;="A",'Math Grids'!C64&lt;="E"),'Math Grids'!C64,"")</f>
        <v/>
      </c>
      <c r="I52" s="75">
        <f t="shared" si="3"/>
        <v>0</v>
      </c>
      <c r="J52" s="75">
        <f t="shared" si="4"/>
        <v>0</v>
      </c>
      <c r="L52" s="75">
        <f t="shared" si="5"/>
        <v>28</v>
      </c>
      <c r="M52" s="3">
        <v>100</v>
      </c>
      <c r="N52" s="2">
        <v>3</v>
      </c>
      <c r="O52" s="2">
        <v>48</v>
      </c>
      <c r="P52" s="75">
        <f t="shared" si="1"/>
        <v>3</v>
      </c>
      <c r="Q52" s="2" t="s">
        <v>22</v>
      </c>
      <c r="R52" s="75" t="str">
        <f>IF(AND('Math Grids'!H64&gt;="A",'Math Grids'!H64&lt;="E"),'Math Grids'!H64,"")</f>
        <v/>
      </c>
      <c r="S52" s="75">
        <f t="shared" si="6"/>
        <v>0</v>
      </c>
      <c r="T52" s="75">
        <f t="shared" si="7"/>
        <v>0</v>
      </c>
    </row>
    <row r="53" spans="2:20" x14ac:dyDescent="0.25">
      <c r="B53" s="75">
        <f t="shared" si="2"/>
        <v>4</v>
      </c>
      <c r="C53" s="2">
        <v>74</v>
      </c>
      <c r="D53" s="2">
        <v>2</v>
      </c>
      <c r="E53" s="2">
        <v>49</v>
      </c>
      <c r="F53" s="75">
        <f t="shared" si="0"/>
        <v>1</v>
      </c>
      <c r="G53" s="2" t="s">
        <v>25</v>
      </c>
      <c r="H53" s="75" t="str">
        <f>IF(AND('Math Grids'!C65&gt;="A",'Math Grids'!C65&lt;="E"),'Math Grids'!C65,"")</f>
        <v/>
      </c>
      <c r="I53" s="75">
        <f t="shared" si="3"/>
        <v>0</v>
      </c>
      <c r="J53" s="75">
        <f t="shared" si="4"/>
        <v>0</v>
      </c>
      <c r="L53" s="75">
        <f t="shared" si="5"/>
        <v>29</v>
      </c>
      <c r="M53" s="3">
        <v>102</v>
      </c>
      <c r="N53" s="2">
        <v>3</v>
      </c>
      <c r="O53" s="2">
        <v>49</v>
      </c>
      <c r="P53" s="75">
        <f t="shared" si="1"/>
        <v>1</v>
      </c>
      <c r="Q53" s="2" t="s">
        <v>24</v>
      </c>
      <c r="R53" s="75" t="str">
        <f>IF(AND('Math Grids'!H65&gt;="A",'Math Grids'!H65&lt;="E"),'Math Grids'!H65,"")</f>
        <v/>
      </c>
      <c r="S53" s="75">
        <f t="shared" si="6"/>
        <v>0</v>
      </c>
      <c r="T53" s="75">
        <f t="shared" si="7"/>
        <v>0</v>
      </c>
    </row>
    <row r="54" spans="2:20" x14ac:dyDescent="0.25">
      <c r="B54" s="75">
        <f t="shared" si="2"/>
        <v>5</v>
      </c>
      <c r="C54" s="2">
        <v>86</v>
      </c>
      <c r="D54" s="2">
        <v>2</v>
      </c>
      <c r="E54" s="2">
        <v>50</v>
      </c>
      <c r="F54" s="75">
        <f t="shared" si="0"/>
        <v>3</v>
      </c>
      <c r="G54" s="2" t="s">
        <v>24</v>
      </c>
      <c r="H54" s="75" t="str">
        <f>IF(AND('Math Grids'!C66&gt;="A",'Math Grids'!C66&lt;="E"),'Math Grids'!C66,"")</f>
        <v/>
      </c>
      <c r="I54" s="75">
        <f t="shared" si="3"/>
        <v>0</v>
      </c>
      <c r="J54" s="75">
        <f t="shared" si="4"/>
        <v>0</v>
      </c>
      <c r="L54" s="75">
        <f t="shared" si="5"/>
        <v>30</v>
      </c>
      <c r="M54" s="3">
        <v>105</v>
      </c>
      <c r="N54" s="2">
        <v>3</v>
      </c>
      <c r="O54" s="2">
        <v>50</v>
      </c>
      <c r="P54" s="75">
        <f t="shared" si="1"/>
        <v>5</v>
      </c>
      <c r="Q54" s="2" t="s">
        <v>25</v>
      </c>
      <c r="R54" s="75" t="str">
        <f>IF(AND('Math Grids'!H66&gt;="A",'Math Grids'!H66&lt;="E"),'Math Grids'!H66,"")</f>
        <v/>
      </c>
      <c r="S54" s="75">
        <f t="shared" si="6"/>
        <v>0</v>
      </c>
      <c r="T54" s="75">
        <f t="shared" si="7"/>
        <v>0</v>
      </c>
    </row>
    <row r="55" spans="2:20" x14ac:dyDescent="0.25">
      <c r="B55" s="75">
        <f t="shared" si="2"/>
        <v>6</v>
      </c>
      <c r="C55" s="2">
        <v>96</v>
      </c>
      <c r="D55" s="2">
        <v>2</v>
      </c>
      <c r="E55" s="2">
        <v>51</v>
      </c>
      <c r="F55" s="75">
        <f t="shared" si="0"/>
        <v>1</v>
      </c>
      <c r="G55" s="2" t="s">
        <v>24</v>
      </c>
      <c r="H55" s="75" t="str">
        <f>IF(AND('Math Grids'!C67&gt;="A",'Math Grids'!C67&lt;="E"),'Math Grids'!C67,"")</f>
        <v/>
      </c>
      <c r="I55" s="75">
        <f t="shared" si="3"/>
        <v>0</v>
      </c>
      <c r="J55" s="75">
        <f t="shared" si="4"/>
        <v>0</v>
      </c>
      <c r="L55" s="75">
        <f t="shared" si="5"/>
        <v>31</v>
      </c>
      <c r="M55" s="3">
        <v>106</v>
      </c>
      <c r="N55" s="2">
        <v>3</v>
      </c>
      <c r="O55" s="2">
        <v>51</v>
      </c>
      <c r="P55" s="75">
        <f t="shared" si="1"/>
        <v>2</v>
      </c>
      <c r="Q55" s="2" t="s">
        <v>22</v>
      </c>
      <c r="R55" s="75" t="str">
        <f>IF(AND('Math Grids'!H67&gt;="A",'Math Grids'!H67&lt;="E"),'Math Grids'!H67,"")</f>
        <v/>
      </c>
      <c r="S55" s="75">
        <f t="shared" si="6"/>
        <v>0</v>
      </c>
      <c r="T55" s="75">
        <f t="shared" si="7"/>
        <v>0</v>
      </c>
    </row>
    <row r="56" spans="2:20" x14ac:dyDescent="0.25">
      <c r="B56" s="75">
        <f t="shared" si="2"/>
        <v>7</v>
      </c>
      <c r="C56" s="2">
        <v>97</v>
      </c>
      <c r="D56" s="2">
        <v>2</v>
      </c>
      <c r="E56" s="2">
        <v>52</v>
      </c>
      <c r="F56" s="75">
        <f t="shared" si="0"/>
        <v>1</v>
      </c>
      <c r="G56" s="2" t="s">
        <v>26</v>
      </c>
      <c r="H56" s="75" t="str">
        <f>IF(AND('Math Grids'!C68&gt;="A",'Math Grids'!C68&lt;="E"),'Math Grids'!C68,"")</f>
        <v/>
      </c>
      <c r="I56" s="75">
        <f t="shared" si="3"/>
        <v>0</v>
      </c>
      <c r="J56" s="75">
        <f t="shared" si="4"/>
        <v>0</v>
      </c>
      <c r="L56" s="75">
        <f t="shared" si="5"/>
        <v>32</v>
      </c>
      <c r="M56" s="3">
        <v>109</v>
      </c>
      <c r="N56" s="2">
        <v>3</v>
      </c>
      <c r="O56" s="2">
        <v>52</v>
      </c>
      <c r="P56" s="75">
        <f t="shared" si="1"/>
        <v>3</v>
      </c>
      <c r="Q56" s="2" t="s">
        <v>26</v>
      </c>
      <c r="R56" s="75" t="str">
        <f>IF(AND('Math Grids'!H68&gt;="A",'Math Grids'!H68&lt;="E"),'Math Grids'!H68,"")</f>
        <v/>
      </c>
      <c r="S56" s="75">
        <f t="shared" si="6"/>
        <v>0</v>
      </c>
      <c r="T56" s="75">
        <f t="shared" si="7"/>
        <v>0</v>
      </c>
    </row>
    <row r="57" spans="2:20" x14ac:dyDescent="0.25">
      <c r="B57" s="75">
        <f t="shared" si="2"/>
        <v>8</v>
      </c>
      <c r="C57" s="2">
        <v>163</v>
      </c>
      <c r="D57" s="2">
        <v>2</v>
      </c>
      <c r="E57" s="2">
        <v>53</v>
      </c>
      <c r="F57" s="75">
        <f t="shared" si="0"/>
        <v>1</v>
      </c>
      <c r="G57" s="2" t="s">
        <v>24</v>
      </c>
      <c r="H57" s="75" t="str">
        <f>IF(AND('Math Grids'!C69&gt;="A",'Math Grids'!C69&lt;="E"),'Math Grids'!C69,"")</f>
        <v/>
      </c>
      <c r="I57" s="75">
        <f t="shared" si="3"/>
        <v>0</v>
      </c>
      <c r="J57" s="75">
        <f t="shared" si="4"/>
        <v>0</v>
      </c>
      <c r="L57" s="75">
        <f t="shared" si="5"/>
        <v>33</v>
      </c>
      <c r="M57" s="3">
        <v>120</v>
      </c>
      <c r="N57" s="2">
        <v>3</v>
      </c>
      <c r="O57" s="2">
        <v>53</v>
      </c>
      <c r="P57" s="75">
        <f t="shared" si="1"/>
        <v>1</v>
      </c>
      <c r="Q57" s="2" t="s">
        <v>25</v>
      </c>
      <c r="R57" s="75" t="str">
        <f>IF(AND('Math Grids'!H69&gt;="A",'Math Grids'!H69&lt;="E"),'Math Grids'!H69,"")</f>
        <v/>
      </c>
      <c r="S57" s="75">
        <f t="shared" si="6"/>
        <v>0</v>
      </c>
      <c r="T57" s="75">
        <f t="shared" si="7"/>
        <v>0</v>
      </c>
    </row>
    <row r="58" spans="2:20" x14ac:dyDescent="0.25">
      <c r="B58" s="75">
        <f t="shared" si="2"/>
        <v>9</v>
      </c>
      <c r="C58" s="2">
        <v>170</v>
      </c>
      <c r="D58" s="2">
        <v>2</v>
      </c>
      <c r="E58" s="2">
        <v>54</v>
      </c>
      <c r="F58" s="75">
        <f t="shared" si="0"/>
        <v>5</v>
      </c>
      <c r="G58" s="2" t="s">
        <v>23</v>
      </c>
      <c r="H58" s="75" t="str">
        <f>IF(AND('Math Grids'!C70&gt;="A",'Math Grids'!C70&lt;="E"),'Math Grids'!C70,"")</f>
        <v/>
      </c>
      <c r="I58" s="75">
        <f t="shared" si="3"/>
        <v>0</v>
      </c>
      <c r="J58" s="75">
        <f t="shared" si="4"/>
        <v>0</v>
      </c>
      <c r="L58" s="75">
        <f t="shared" si="5"/>
        <v>34</v>
      </c>
      <c r="M58" s="3">
        <v>121</v>
      </c>
      <c r="N58" s="2">
        <v>3</v>
      </c>
      <c r="O58" s="2">
        <v>54</v>
      </c>
      <c r="P58" s="75">
        <f t="shared" si="1"/>
        <v>2</v>
      </c>
      <c r="Q58" s="2" t="s">
        <v>23</v>
      </c>
      <c r="R58" s="75" t="str">
        <f>IF(AND('Math Grids'!H70&gt;="A",'Math Grids'!H70&lt;="E"),'Math Grids'!H70,"")</f>
        <v/>
      </c>
      <c r="S58" s="75">
        <f t="shared" si="6"/>
        <v>0</v>
      </c>
      <c r="T58" s="75">
        <f t="shared" si="7"/>
        <v>0</v>
      </c>
    </row>
    <row r="59" spans="2:20" x14ac:dyDescent="0.25">
      <c r="B59" s="75">
        <f t="shared" si="2"/>
        <v>1</v>
      </c>
      <c r="C59" s="2">
        <v>1</v>
      </c>
      <c r="D59" s="2">
        <v>3</v>
      </c>
      <c r="E59" s="2">
        <v>55</v>
      </c>
      <c r="F59" s="75">
        <f t="shared" si="0"/>
        <v>2</v>
      </c>
      <c r="G59" s="2" t="s">
        <v>22</v>
      </c>
      <c r="H59" s="75" t="str">
        <f>IF(AND('Math Grids'!C71&gt;="A",'Math Grids'!C71&lt;="E"),'Math Grids'!C71,"")</f>
        <v/>
      </c>
      <c r="I59" s="75">
        <f t="shared" si="3"/>
        <v>0</v>
      </c>
      <c r="J59" s="75">
        <f t="shared" si="4"/>
        <v>0</v>
      </c>
      <c r="L59" s="75">
        <f t="shared" si="5"/>
        <v>35</v>
      </c>
      <c r="M59" s="3">
        <v>124</v>
      </c>
      <c r="N59" s="2">
        <v>3</v>
      </c>
      <c r="O59" s="2">
        <v>55</v>
      </c>
      <c r="P59" s="75">
        <f t="shared" si="1"/>
        <v>5</v>
      </c>
      <c r="Q59" s="2" t="s">
        <v>22</v>
      </c>
      <c r="R59" s="75" t="str">
        <f>IF(AND('Math Grids'!H71&gt;="A",'Math Grids'!H71&lt;="E"),'Math Grids'!H71,"")</f>
        <v/>
      </c>
      <c r="S59" s="75">
        <f t="shared" si="6"/>
        <v>0</v>
      </c>
      <c r="T59" s="75">
        <f t="shared" si="7"/>
        <v>0</v>
      </c>
    </row>
    <row r="60" spans="2:20" x14ac:dyDescent="0.25">
      <c r="B60" s="75">
        <f t="shared" si="2"/>
        <v>2</v>
      </c>
      <c r="C60" s="2">
        <v>5</v>
      </c>
      <c r="D60" s="2">
        <v>3</v>
      </c>
      <c r="E60" s="2">
        <v>56</v>
      </c>
      <c r="F60" s="75">
        <f t="shared" si="0"/>
        <v>5</v>
      </c>
      <c r="G60" s="2" t="s">
        <v>23</v>
      </c>
      <c r="H60" s="75" t="str">
        <f>IF(AND('Math Grids'!C72&gt;="A",'Math Grids'!C72&lt;="E"),'Math Grids'!C72,"")</f>
        <v/>
      </c>
      <c r="I60" s="75">
        <f t="shared" si="3"/>
        <v>0</v>
      </c>
      <c r="J60" s="75">
        <f t="shared" si="4"/>
        <v>0</v>
      </c>
      <c r="L60" s="75">
        <f t="shared" si="5"/>
        <v>1</v>
      </c>
      <c r="M60" s="3">
        <v>4</v>
      </c>
      <c r="N60" s="2">
        <v>4</v>
      </c>
      <c r="O60" s="2">
        <v>56</v>
      </c>
      <c r="P60" s="75">
        <f t="shared" si="1"/>
        <v>3</v>
      </c>
      <c r="Q60" s="2" t="s">
        <v>23</v>
      </c>
      <c r="R60" s="75" t="str">
        <f>IF(AND('Math Grids'!H72&gt;="A",'Math Grids'!H72&lt;="E"),'Math Grids'!H72,"")</f>
        <v/>
      </c>
      <c r="S60" s="75">
        <f t="shared" si="6"/>
        <v>0</v>
      </c>
      <c r="T60" s="75">
        <f t="shared" si="7"/>
        <v>0</v>
      </c>
    </row>
    <row r="61" spans="2:20" x14ac:dyDescent="0.25">
      <c r="B61" s="75">
        <f t="shared" si="2"/>
        <v>3</v>
      </c>
      <c r="C61" s="2">
        <v>20</v>
      </c>
      <c r="D61" s="2">
        <v>3</v>
      </c>
      <c r="E61" s="2">
        <v>57</v>
      </c>
      <c r="F61" s="75">
        <f t="shared" si="0"/>
        <v>3</v>
      </c>
      <c r="G61" s="2" t="s">
        <v>24</v>
      </c>
      <c r="H61" s="75" t="str">
        <f>IF(AND('Math Grids'!C73&gt;="A",'Math Grids'!C73&lt;="E"),'Math Grids'!C73,"")</f>
        <v/>
      </c>
      <c r="I61" s="75">
        <f t="shared" si="3"/>
        <v>0</v>
      </c>
      <c r="J61" s="75">
        <f t="shared" si="4"/>
        <v>0</v>
      </c>
      <c r="L61" s="75">
        <f t="shared" si="5"/>
        <v>2</v>
      </c>
      <c r="M61" s="3">
        <v>11</v>
      </c>
      <c r="N61" s="2">
        <v>4</v>
      </c>
      <c r="O61" s="2">
        <v>57</v>
      </c>
      <c r="P61" s="75">
        <f t="shared" si="1"/>
        <v>3</v>
      </c>
      <c r="Q61" s="2" t="s">
        <v>22</v>
      </c>
      <c r="R61" s="75" t="str">
        <f>IF(AND('Math Grids'!H73&gt;="A",'Math Grids'!H73&lt;="E"),'Math Grids'!H73,"")</f>
        <v/>
      </c>
      <c r="S61" s="75">
        <f t="shared" si="6"/>
        <v>0</v>
      </c>
      <c r="T61" s="75">
        <f t="shared" si="7"/>
        <v>0</v>
      </c>
    </row>
    <row r="62" spans="2:20" x14ac:dyDescent="0.25">
      <c r="B62" s="75">
        <f t="shared" si="2"/>
        <v>4</v>
      </c>
      <c r="C62" s="2">
        <v>21</v>
      </c>
      <c r="D62" s="2">
        <v>3</v>
      </c>
      <c r="E62" s="2">
        <v>58</v>
      </c>
      <c r="F62" s="75">
        <f t="shared" si="0"/>
        <v>1</v>
      </c>
      <c r="G62" s="2" t="s">
        <v>23</v>
      </c>
      <c r="H62" s="75" t="str">
        <f>IF(AND('Math Grids'!C74&gt;="A",'Math Grids'!C74&lt;="E"),'Math Grids'!C74,"")</f>
        <v/>
      </c>
      <c r="I62" s="75">
        <f t="shared" si="3"/>
        <v>0</v>
      </c>
      <c r="J62" s="75">
        <f t="shared" si="4"/>
        <v>0</v>
      </c>
      <c r="L62" s="75">
        <f t="shared" si="5"/>
        <v>3</v>
      </c>
      <c r="M62" s="3">
        <v>19</v>
      </c>
      <c r="N62" s="2">
        <v>4</v>
      </c>
      <c r="O62" s="2">
        <v>58</v>
      </c>
      <c r="P62" s="75">
        <f t="shared" si="1"/>
        <v>4</v>
      </c>
      <c r="Q62" s="2" t="s">
        <v>26</v>
      </c>
      <c r="R62" s="75" t="str">
        <f>IF(AND('Math Grids'!H74&gt;="A",'Math Grids'!H74&lt;="E"),'Math Grids'!H74,"")</f>
        <v/>
      </c>
      <c r="S62" s="75">
        <f t="shared" si="6"/>
        <v>0</v>
      </c>
      <c r="T62" s="75">
        <f t="shared" si="7"/>
        <v>0</v>
      </c>
    </row>
    <row r="63" spans="2:20" x14ac:dyDescent="0.25">
      <c r="B63" s="75">
        <f t="shared" si="2"/>
        <v>5</v>
      </c>
      <c r="C63" s="2">
        <v>28</v>
      </c>
      <c r="D63" s="2">
        <v>3</v>
      </c>
      <c r="E63" s="2">
        <v>59</v>
      </c>
      <c r="F63" s="75">
        <f t="shared" si="0"/>
        <v>1</v>
      </c>
      <c r="G63" s="2" t="s">
        <v>25</v>
      </c>
      <c r="H63" s="75" t="str">
        <f>IF(AND('Math Grids'!C75&gt;="A",'Math Grids'!C75&lt;="E"),'Math Grids'!C75,"")</f>
        <v/>
      </c>
      <c r="I63" s="75">
        <f t="shared" si="3"/>
        <v>0</v>
      </c>
      <c r="J63" s="75">
        <f t="shared" si="4"/>
        <v>0</v>
      </c>
      <c r="L63" s="75">
        <f t="shared" si="5"/>
        <v>4</v>
      </c>
      <c r="M63" s="3">
        <v>22</v>
      </c>
      <c r="N63" s="2">
        <v>4</v>
      </c>
      <c r="O63" s="2">
        <v>59</v>
      </c>
      <c r="P63" s="75">
        <f t="shared" si="1"/>
        <v>4</v>
      </c>
      <c r="Q63" s="2" t="s">
        <v>23</v>
      </c>
      <c r="R63" s="75" t="str">
        <f>IF(AND('Math Grids'!H75&gt;="A",'Math Grids'!H75&lt;="E"),'Math Grids'!H75,"")</f>
        <v/>
      </c>
      <c r="S63" s="75">
        <f t="shared" si="6"/>
        <v>0</v>
      </c>
      <c r="T63" s="75">
        <f t="shared" si="7"/>
        <v>0</v>
      </c>
    </row>
    <row r="64" spans="2:20" x14ac:dyDescent="0.25">
      <c r="B64" s="75">
        <f t="shared" si="2"/>
        <v>6</v>
      </c>
      <c r="C64" s="2">
        <v>40</v>
      </c>
      <c r="D64" s="2">
        <v>3</v>
      </c>
      <c r="E64" s="2">
        <v>60</v>
      </c>
      <c r="F64" s="75">
        <f t="shared" si="0"/>
        <v>1</v>
      </c>
      <c r="G64" s="2" t="s">
        <v>22</v>
      </c>
      <c r="H64" s="75" t="str">
        <f>IF(AND('Math Grids'!C76&gt;="A",'Math Grids'!C76&lt;="E"),'Math Grids'!C76,"")</f>
        <v/>
      </c>
      <c r="I64" s="75">
        <f t="shared" si="3"/>
        <v>0</v>
      </c>
      <c r="J64" s="75">
        <f t="shared" si="4"/>
        <v>0</v>
      </c>
      <c r="L64" s="75">
        <f t="shared" si="5"/>
        <v>5</v>
      </c>
      <c r="M64" s="3">
        <v>43</v>
      </c>
      <c r="N64" s="2">
        <v>4</v>
      </c>
      <c r="O64" s="2">
        <v>60</v>
      </c>
      <c r="P64" s="75">
        <f t="shared" si="1"/>
        <v>4</v>
      </c>
      <c r="Q64" s="2" t="s">
        <v>25</v>
      </c>
      <c r="R64" s="75" t="str">
        <f>IF(AND('Math Grids'!H76&gt;="A",'Math Grids'!H76&lt;="E"),'Math Grids'!H76,"")</f>
        <v/>
      </c>
      <c r="S64" s="75">
        <f t="shared" si="6"/>
        <v>0</v>
      </c>
      <c r="T64" s="75">
        <f t="shared" si="7"/>
        <v>0</v>
      </c>
    </row>
    <row r="65" spans="2:20" x14ac:dyDescent="0.25">
      <c r="B65" s="75">
        <f t="shared" si="2"/>
        <v>7</v>
      </c>
      <c r="C65" s="2">
        <v>41</v>
      </c>
      <c r="D65" s="2">
        <v>3</v>
      </c>
      <c r="E65" s="2">
        <v>61</v>
      </c>
      <c r="F65" s="75">
        <f t="shared" si="0"/>
        <v>5</v>
      </c>
      <c r="G65" s="2" t="s">
        <v>26</v>
      </c>
      <c r="H65" s="75" t="str">
        <f>IF(AND('Math Grids'!C77&gt;="A",'Math Grids'!C77&lt;="E"),'Math Grids'!C77,"")</f>
        <v/>
      </c>
      <c r="I65" s="75">
        <f t="shared" si="3"/>
        <v>0</v>
      </c>
      <c r="J65" s="75">
        <f t="shared" si="4"/>
        <v>0</v>
      </c>
      <c r="L65" s="75">
        <f t="shared" si="5"/>
        <v>6</v>
      </c>
      <c r="M65" s="3">
        <v>58</v>
      </c>
      <c r="N65" s="2">
        <v>4</v>
      </c>
      <c r="O65" s="2">
        <v>61</v>
      </c>
      <c r="P65" s="75">
        <f t="shared" si="1"/>
        <v>3</v>
      </c>
      <c r="Q65" s="2" t="s">
        <v>24</v>
      </c>
      <c r="R65" s="75" t="str">
        <f>IF(AND('Math Grids'!H77&gt;="A",'Math Grids'!H77&lt;="E"),'Math Grids'!H77,"")</f>
        <v/>
      </c>
      <c r="S65" s="75">
        <f t="shared" si="6"/>
        <v>0</v>
      </c>
      <c r="T65" s="75">
        <f t="shared" si="7"/>
        <v>0</v>
      </c>
    </row>
    <row r="66" spans="2:20" x14ac:dyDescent="0.25">
      <c r="B66" s="75">
        <f t="shared" si="2"/>
        <v>8</v>
      </c>
      <c r="C66" s="2">
        <v>50</v>
      </c>
      <c r="D66" s="2">
        <v>3</v>
      </c>
      <c r="E66" s="2">
        <v>62</v>
      </c>
      <c r="F66" s="75">
        <f t="shared" si="0"/>
        <v>5</v>
      </c>
      <c r="G66" s="2" t="s">
        <v>22</v>
      </c>
      <c r="H66" s="75" t="str">
        <f>IF(AND('Math Grids'!C78&gt;="A",'Math Grids'!C78&lt;="E"),'Math Grids'!C78,"")</f>
        <v/>
      </c>
      <c r="I66" s="75">
        <f t="shared" si="3"/>
        <v>0</v>
      </c>
      <c r="J66" s="75">
        <f t="shared" si="4"/>
        <v>0</v>
      </c>
      <c r="L66" s="75">
        <f t="shared" si="5"/>
        <v>7</v>
      </c>
      <c r="M66" s="3">
        <v>59</v>
      </c>
      <c r="N66" s="2">
        <v>4</v>
      </c>
      <c r="O66" s="2">
        <v>62</v>
      </c>
      <c r="P66" s="75">
        <f t="shared" si="1"/>
        <v>3</v>
      </c>
      <c r="Q66" s="2" t="s">
        <v>25</v>
      </c>
      <c r="R66" s="75" t="str">
        <f>IF(AND('Math Grids'!H78&gt;="A",'Math Grids'!H78&lt;="E"),'Math Grids'!H78,"")</f>
        <v/>
      </c>
      <c r="S66" s="75">
        <f t="shared" si="6"/>
        <v>0</v>
      </c>
      <c r="T66" s="75">
        <f t="shared" si="7"/>
        <v>0</v>
      </c>
    </row>
    <row r="67" spans="2:20" x14ac:dyDescent="0.25">
      <c r="B67" s="75">
        <f t="shared" si="2"/>
        <v>9</v>
      </c>
      <c r="C67" s="2">
        <v>57</v>
      </c>
      <c r="D67" s="2">
        <v>3</v>
      </c>
      <c r="E67" s="2">
        <v>63</v>
      </c>
      <c r="F67" s="75">
        <f t="shared" si="0"/>
        <v>7</v>
      </c>
      <c r="G67" s="2" t="s">
        <v>23</v>
      </c>
      <c r="H67" s="75" t="str">
        <f>IF(AND('Math Grids'!C79&gt;="A",'Math Grids'!C79&lt;="E"),'Math Grids'!C79,"")</f>
        <v/>
      </c>
      <c r="I67" s="75">
        <f t="shared" si="3"/>
        <v>0</v>
      </c>
      <c r="J67" s="75">
        <f t="shared" si="4"/>
        <v>0</v>
      </c>
      <c r="L67" s="75">
        <f t="shared" si="5"/>
        <v>8</v>
      </c>
      <c r="M67" s="3">
        <v>60</v>
      </c>
      <c r="N67" s="2">
        <v>4</v>
      </c>
      <c r="O67" s="2">
        <v>63</v>
      </c>
      <c r="P67" s="75">
        <f t="shared" si="1"/>
        <v>5</v>
      </c>
      <c r="Q67" s="2" t="s">
        <v>24</v>
      </c>
      <c r="R67" s="75" t="str">
        <f>IF(AND('Math Grids'!H79&gt;="A",'Math Grids'!H79&lt;="E"),'Math Grids'!H79,"")</f>
        <v/>
      </c>
      <c r="S67" s="75">
        <f t="shared" si="6"/>
        <v>0</v>
      </c>
      <c r="T67" s="75">
        <f t="shared" si="7"/>
        <v>0</v>
      </c>
    </row>
    <row r="68" spans="2:20" x14ac:dyDescent="0.25">
      <c r="B68" s="75">
        <f t="shared" si="2"/>
        <v>10</v>
      </c>
      <c r="C68" s="2">
        <v>72</v>
      </c>
      <c r="D68" s="2">
        <v>3</v>
      </c>
      <c r="E68" s="2">
        <v>64</v>
      </c>
      <c r="F68" s="75">
        <f t="shared" si="0"/>
        <v>5</v>
      </c>
      <c r="G68" s="2" t="s">
        <v>23</v>
      </c>
      <c r="H68" s="75" t="str">
        <f>IF(AND('Math Grids'!C80&gt;="A",'Math Grids'!C80&lt;="E"),'Math Grids'!C80,"")</f>
        <v/>
      </c>
      <c r="I68" s="75">
        <f t="shared" si="3"/>
        <v>0</v>
      </c>
      <c r="J68" s="75">
        <f t="shared" si="4"/>
        <v>0</v>
      </c>
      <c r="L68" s="75">
        <f t="shared" si="5"/>
        <v>9</v>
      </c>
      <c r="M68" s="3">
        <v>65</v>
      </c>
      <c r="N68" s="2">
        <v>4</v>
      </c>
      <c r="O68" s="2">
        <v>64</v>
      </c>
      <c r="P68" s="75">
        <f t="shared" si="1"/>
        <v>6</v>
      </c>
      <c r="Q68" s="2" t="s">
        <v>22</v>
      </c>
      <c r="R68" s="75" t="str">
        <f>IF(AND('Math Grids'!H80&gt;="A",'Math Grids'!H80&lt;="E"),'Math Grids'!H80,"")</f>
        <v/>
      </c>
      <c r="S68" s="75">
        <f t="shared" si="6"/>
        <v>0</v>
      </c>
      <c r="T68" s="75">
        <f t="shared" si="7"/>
        <v>0</v>
      </c>
    </row>
    <row r="69" spans="2:20" x14ac:dyDescent="0.25">
      <c r="B69" s="75">
        <f t="shared" si="2"/>
        <v>11</v>
      </c>
      <c r="C69" s="2">
        <v>77</v>
      </c>
      <c r="D69" s="2">
        <v>3</v>
      </c>
      <c r="E69" s="2">
        <v>65</v>
      </c>
      <c r="F69" s="75">
        <f t="shared" ref="F69:F132" si="8">VLOOKUP(E69,$C$5:$D$180,2,FALSE)</f>
        <v>1</v>
      </c>
      <c r="G69" s="2" t="s">
        <v>25</v>
      </c>
      <c r="H69" s="75" t="str">
        <f>IF(AND('Math Grids'!C81&gt;="A",'Math Grids'!C81&lt;="E"),'Math Grids'!C81,"")</f>
        <v/>
      </c>
      <c r="I69" s="75">
        <f t="shared" si="3"/>
        <v>0</v>
      </c>
      <c r="J69" s="75">
        <f t="shared" si="4"/>
        <v>0</v>
      </c>
      <c r="L69" s="75">
        <f t="shared" si="5"/>
        <v>10</v>
      </c>
      <c r="M69" s="3">
        <v>72</v>
      </c>
      <c r="N69" s="2">
        <v>4</v>
      </c>
      <c r="O69" s="2">
        <v>65</v>
      </c>
      <c r="P69" s="75">
        <f t="shared" ref="P69:P128" si="9">VLOOKUP(O69,$M$5:$N$180,2,FALSE)</f>
        <v>4</v>
      </c>
      <c r="Q69" s="2" t="s">
        <v>26</v>
      </c>
      <c r="R69" s="75" t="str">
        <f>IF(AND('Math Grids'!H81&gt;="A",'Math Grids'!H81&lt;="E"),'Math Grids'!H81,"")</f>
        <v/>
      </c>
      <c r="S69" s="75">
        <f t="shared" si="6"/>
        <v>0</v>
      </c>
      <c r="T69" s="75">
        <f t="shared" si="7"/>
        <v>0</v>
      </c>
    </row>
    <row r="70" spans="2:20" x14ac:dyDescent="0.25">
      <c r="B70" s="75">
        <f t="shared" ref="B70:B133" si="10">IF(D70=D69,B69+1,1)</f>
        <v>12</v>
      </c>
      <c r="C70" s="2">
        <v>83</v>
      </c>
      <c r="D70" s="2">
        <v>3</v>
      </c>
      <c r="E70" s="2">
        <v>66</v>
      </c>
      <c r="F70" s="75">
        <f t="shared" si="8"/>
        <v>1</v>
      </c>
      <c r="G70" s="2" t="s">
        <v>26</v>
      </c>
      <c r="H70" s="75" t="str">
        <f>IF(AND('Math Grids'!C82&gt;="A",'Math Grids'!C82&lt;="E"),'Math Grids'!C82,"")</f>
        <v/>
      </c>
      <c r="I70" s="75">
        <f t="shared" ref="I70:I133" si="11">IF(H70&lt;&gt;"",1,0)</f>
        <v>0</v>
      </c>
      <c r="J70" s="75">
        <f t="shared" ref="J70:J133" si="12">IF(AND(I70=1,G70=H70),1,0)</f>
        <v>0</v>
      </c>
      <c r="L70" s="75">
        <f t="shared" ref="L70:L128" si="13">IF(N70=N69,L69+1,1)</f>
        <v>11</v>
      </c>
      <c r="M70" s="3">
        <v>88</v>
      </c>
      <c r="N70" s="2">
        <v>4</v>
      </c>
      <c r="O70" s="2">
        <v>66</v>
      </c>
      <c r="P70" s="75">
        <f t="shared" si="9"/>
        <v>7</v>
      </c>
      <c r="Q70" s="2" t="s">
        <v>25</v>
      </c>
      <c r="R70" s="75" t="str">
        <f>IF(AND('Math Grids'!H82&gt;="A",'Math Grids'!H82&lt;="E"),'Math Grids'!H82,"")</f>
        <v/>
      </c>
      <c r="S70" s="75">
        <f t="shared" ref="S70:S128" si="14">IF(R70&lt;&gt;"",1,0)</f>
        <v>0</v>
      </c>
      <c r="T70" s="75">
        <f t="shared" ref="T70:T128" si="15">IF(AND(S70=1,Q70=R70),1,0)</f>
        <v>0</v>
      </c>
    </row>
    <row r="71" spans="2:20" x14ac:dyDescent="0.25">
      <c r="B71" s="75">
        <f t="shared" si="10"/>
        <v>13</v>
      </c>
      <c r="C71" s="2">
        <v>91</v>
      </c>
      <c r="D71" s="2">
        <v>3</v>
      </c>
      <c r="E71" s="2">
        <v>67</v>
      </c>
      <c r="F71" s="75">
        <f t="shared" si="8"/>
        <v>5</v>
      </c>
      <c r="G71" s="2" t="s">
        <v>24</v>
      </c>
      <c r="H71" s="75" t="str">
        <f>IF(AND('Math Grids'!C83&gt;="A",'Math Grids'!C83&lt;="E"),'Math Grids'!C83,"")</f>
        <v/>
      </c>
      <c r="I71" s="75">
        <f t="shared" si="11"/>
        <v>0</v>
      </c>
      <c r="J71" s="75">
        <f t="shared" si="12"/>
        <v>0</v>
      </c>
      <c r="L71" s="75">
        <f t="shared" si="13"/>
        <v>12</v>
      </c>
      <c r="M71" s="3">
        <v>91</v>
      </c>
      <c r="N71" s="2">
        <v>4</v>
      </c>
      <c r="O71" s="2">
        <v>67</v>
      </c>
      <c r="P71" s="75">
        <f t="shared" si="9"/>
        <v>5</v>
      </c>
      <c r="Q71" s="2" t="s">
        <v>25</v>
      </c>
      <c r="R71" s="75" t="str">
        <f>IF(AND('Math Grids'!H83&gt;="A",'Math Grids'!H83&lt;="E"),'Math Grids'!H83,"")</f>
        <v/>
      </c>
      <c r="S71" s="75">
        <f t="shared" si="14"/>
        <v>0</v>
      </c>
      <c r="T71" s="75">
        <f t="shared" si="15"/>
        <v>0</v>
      </c>
    </row>
    <row r="72" spans="2:20" x14ac:dyDescent="0.25">
      <c r="B72" s="75">
        <f t="shared" si="10"/>
        <v>14</v>
      </c>
      <c r="C72" s="2">
        <v>92</v>
      </c>
      <c r="D72" s="2">
        <v>3</v>
      </c>
      <c r="E72" s="2">
        <v>68</v>
      </c>
      <c r="F72" s="75">
        <f t="shared" si="8"/>
        <v>6</v>
      </c>
      <c r="G72" s="2" t="s">
        <v>22</v>
      </c>
      <c r="H72" s="75" t="str">
        <f>IF(AND('Math Grids'!C84&gt;="A",'Math Grids'!C84&lt;="E"),'Math Grids'!C84,"")</f>
        <v/>
      </c>
      <c r="I72" s="75">
        <f t="shared" si="11"/>
        <v>0</v>
      </c>
      <c r="J72" s="75">
        <f t="shared" si="12"/>
        <v>0</v>
      </c>
      <c r="L72" s="75">
        <f t="shared" si="13"/>
        <v>13</v>
      </c>
      <c r="M72" s="3">
        <v>95</v>
      </c>
      <c r="N72" s="2">
        <v>4</v>
      </c>
      <c r="O72" s="2">
        <v>68</v>
      </c>
      <c r="P72" s="75">
        <f t="shared" si="9"/>
        <v>3</v>
      </c>
      <c r="Q72" s="2" t="s">
        <v>22</v>
      </c>
      <c r="R72" s="75" t="str">
        <f>IF(AND('Math Grids'!H84&gt;="A",'Math Grids'!H84&lt;="E"),'Math Grids'!H84,"")</f>
        <v/>
      </c>
      <c r="S72" s="75">
        <f t="shared" si="14"/>
        <v>0</v>
      </c>
      <c r="T72" s="75">
        <f t="shared" si="15"/>
        <v>0</v>
      </c>
    </row>
    <row r="73" spans="2:20" x14ac:dyDescent="0.25">
      <c r="B73" s="75">
        <f t="shared" si="10"/>
        <v>15</v>
      </c>
      <c r="C73" s="2">
        <v>99</v>
      </c>
      <c r="D73" s="2">
        <v>3</v>
      </c>
      <c r="E73" s="2">
        <v>69</v>
      </c>
      <c r="F73" s="75">
        <f t="shared" si="8"/>
        <v>5</v>
      </c>
      <c r="G73" s="2" t="s">
        <v>25</v>
      </c>
      <c r="H73" s="75" t="str">
        <f>IF(AND('Math Grids'!C85&gt;="A",'Math Grids'!C85&lt;="E"),'Math Grids'!C85,"")</f>
        <v/>
      </c>
      <c r="I73" s="75">
        <f t="shared" si="11"/>
        <v>0</v>
      </c>
      <c r="J73" s="75">
        <f t="shared" si="12"/>
        <v>0</v>
      </c>
      <c r="L73" s="75">
        <f t="shared" si="13"/>
        <v>14</v>
      </c>
      <c r="M73" s="3">
        <v>99</v>
      </c>
      <c r="N73" s="2">
        <v>4</v>
      </c>
      <c r="O73" s="2">
        <v>69</v>
      </c>
      <c r="P73" s="75">
        <f t="shared" si="9"/>
        <v>3</v>
      </c>
      <c r="Q73" s="2" t="s">
        <v>26</v>
      </c>
      <c r="R73" s="75" t="str">
        <f>IF(AND('Math Grids'!H85&gt;="A",'Math Grids'!H85&lt;="E"),'Math Grids'!H85,"")</f>
        <v/>
      </c>
      <c r="S73" s="75">
        <f t="shared" si="14"/>
        <v>0</v>
      </c>
      <c r="T73" s="75">
        <f t="shared" si="15"/>
        <v>0</v>
      </c>
    </row>
    <row r="74" spans="2:20" x14ac:dyDescent="0.25">
      <c r="B74" s="75">
        <f t="shared" si="10"/>
        <v>16</v>
      </c>
      <c r="C74" s="2">
        <v>102</v>
      </c>
      <c r="D74" s="2">
        <v>3</v>
      </c>
      <c r="E74" s="2">
        <v>70</v>
      </c>
      <c r="F74" s="75">
        <f t="shared" si="8"/>
        <v>7</v>
      </c>
      <c r="G74" s="2" t="s">
        <v>25</v>
      </c>
      <c r="H74" s="75" t="str">
        <f>IF(AND('Math Grids'!C86&gt;="A",'Math Grids'!C86&lt;="E"),'Math Grids'!C86,"")</f>
        <v/>
      </c>
      <c r="I74" s="75">
        <f t="shared" si="11"/>
        <v>0</v>
      </c>
      <c r="J74" s="75">
        <f t="shared" si="12"/>
        <v>0</v>
      </c>
      <c r="L74" s="75">
        <f t="shared" si="13"/>
        <v>15</v>
      </c>
      <c r="M74" s="3">
        <v>114</v>
      </c>
      <c r="N74" s="2">
        <v>4</v>
      </c>
      <c r="O74" s="2">
        <v>70</v>
      </c>
      <c r="P74" s="75">
        <f t="shared" si="9"/>
        <v>6</v>
      </c>
      <c r="Q74" s="2" t="s">
        <v>24</v>
      </c>
      <c r="R74" s="75" t="str">
        <f>IF(AND('Math Grids'!H86&gt;="A",'Math Grids'!H86&lt;="E"),'Math Grids'!H86,"")</f>
        <v/>
      </c>
      <c r="S74" s="75">
        <f t="shared" si="14"/>
        <v>0</v>
      </c>
      <c r="T74" s="75">
        <f t="shared" si="15"/>
        <v>0</v>
      </c>
    </row>
    <row r="75" spans="2:20" x14ac:dyDescent="0.25">
      <c r="B75" s="75">
        <f t="shared" si="10"/>
        <v>17</v>
      </c>
      <c r="C75" s="2">
        <v>103</v>
      </c>
      <c r="D75" s="2">
        <v>3</v>
      </c>
      <c r="E75" s="2">
        <v>71</v>
      </c>
      <c r="F75" s="75">
        <f t="shared" si="8"/>
        <v>4</v>
      </c>
      <c r="G75" s="2" t="s">
        <v>24</v>
      </c>
      <c r="H75" s="75" t="str">
        <f>IF(AND('Math Grids'!C87&gt;="A",'Math Grids'!C87&lt;="E"),'Math Grids'!C87,"")</f>
        <v/>
      </c>
      <c r="I75" s="75">
        <f t="shared" si="11"/>
        <v>0</v>
      </c>
      <c r="J75" s="75">
        <f t="shared" si="12"/>
        <v>0</v>
      </c>
      <c r="L75" s="75">
        <f t="shared" si="13"/>
        <v>16</v>
      </c>
      <c r="M75" s="3">
        <v>123</v>
      </c>
      <c r="N75" s="2">
        <v>4</v>
      </c>
      <c r="O75" s="2">
        <v>71</v>
      </c>
      <c r="P75" s="75">
        <f t="shared" si="9"/>
        <v>5</v>
      </c>
      <c r="Q75" s="2" t="s">
        <v>23</v>
      </c>
      <c r="R75" s="75" t="str">
        <f>IF(AND('Math Grids'!H87&gt;="A",'Math Grids'!H87&lt;="E"),'Math Grids'!H87,"")</f>
        <v/>
      </c>
      <c r="S75" s="75">
        <f t="shared" si="14"/>
        <v>0</v>
      </c>
      <c r="T75" s="75">
        <f t="shared" si="15"/>
        <v>0</v>
      </c>
    </row>
    <row r="76" spans="2:20" x14ac:dyDescent="0.25">
      <c r="B76" s="75">
        <f t="shared" si="10"/>
        <v>18</v>
      </c>
      <c r="C76" s="2">
        <v>106</v>
      </c>
      <c r="D76" s="2">
        <v>3</v>
      </c>
      <c r="E76" s="2">
        <v>72</v>
      </c>
      <c r="F76" s="75">
        <f t="shared" si="8"/>
        <v>3</v>
      </c>
      <c r="G76" s="2" t="s">
        <v>25</v>
      </c>
      <c r="H76" s="75" t="str">
        <f>IF(AND('Math Grids'!C88&gt;="A",'Math Grids'!C88&lt;="E"),'Math Grids'!C88,"")</f>
        <v/>
      </c>
      <c r="I76" s="75">
        <f t="shared" si="11"/>
        <v>0</v>
      </c>
      <c r="J76" s="75">
        <f t="shared" si="12"/>
        <v>0</v>
      </c>
      <c r="L76" s="75">
        <f t="shared" si="13"/>
        <v>1</v>
      </c>
      <c r="M76" s="3">
        <v>5</v>
      </c>
      <c r="N76" s="2">
        <v>5</v>
      </c>
      <c r="O76" s="2">
        <v>72</v>
      </c>
      <c r="P76" s="75">
        <f t="shared" si="9"/>
        <v>4</v>
      </c>
      <c r="Q76" s="2" t="s">
        <v>24</v>
      </c>
      <c r="R76" s="75" t="str">
        <f>IF(AND('Math Grids'!H88&gt;="A",'Math Grids'!H88&lt;="E"),'Math Grids'!H88,"")</f>
        <v/>
      </c>
      <c r="S76" s="75">
        <f t="shared" si="14"/>
        <v>0</v>
      </c>
      <c r="T76" s="75">
        <f t="shared" si="15"/>
        <v>0</v>
      </c>
    </row>
    <row r="77" spans="2:20" x14ac:dyDescent="0.25">
      <c r="B77" s="75">
        <f t="shared" si="10"/>
        <v>19</v>
      </c>
      <c r="C77" s="2">
        <v>107</v>
      </c>
      <c r="D77" s="2">
        <v>3</v>
      </c>
      <c r="E77" s="2">
        <v>73</v>
      </c>
      <c r="F77" s="75">
        <f t="shared" si="8"/>
        <v>5</v>
      </c>
      <c r="G77" s="2" t="s">
        <v>22</v>
      </c>
      <c r="H77" s="75" t="str">
        <f>IF(AND('Math Grids'!C89&gt;="A",'Math Grids'!C89&lt;="E"),'Math Grids'!C89,"")</f>
        <v/>
      </c>
      <c r="I77" s="75">
        <f t="shared" si="11"/>
        <v>0</v>
      </c>
      <c r="J77" s="75">
        <f t="shared" si="12"/>
        <v>0</v>
      </c>
      <c r="L77" s="75">
        <f t="shared" si="13"/>
        <v>2</v>
      </c>
      <c r="M77" s="3">
        <v>6</v>
      </c>
      <c r="N77" s="2">
        <v>5</v>
      </c>
      <c r="O77" s="2">
        <v>73</v>
      </c>
      <c r="P77" s="75">
        <f t="shared" si="9"/>
        <v>3</v>
      </c>
      <c r="Q77" s="2" t="s">
        <v>23</v>
      </c>
      <c r="R77" s="75" t="str">
        <f>IF(AND('Math Grids'!H89&gt;="A",'Math Grids'!H89&lt;="E"),'Math Grids'!H89,"")</f>
        <v/>
      </c>
      <c r="S77" s="75">
        <f t="shared" si="14"/>
        <v>0</v>
      </c>
      <c r="T77" s="75">
        <f t="shared" si="15"/>
        <v>0</v>
      </c>
    </row>
    <row r="78" spans="2:20" x14ac:dyDescent="0.25">
      <c r="B78" s="75">
        <f t="shared" si="10"/>
        <v>20</v>
      </c>
      <c r="C78" s="2">
        <v>108</v>
      </c>
      <c r="D78" s="2">
        <v>3</v>
      </c>
      <c r="E78" s="2">
        <v>74</v>
      </c>
      <c r="F78" s="75">
        <f t="shared" si="8"/>
        <v>2</v>
      </c>
      <c r="G78" s="2" t="s">
        <v>24</v>
      </c>
      <c r="H78" s="75" t="str">
        <f>IF(AND('Math Grids'!C90&gt;="A",'Math Grids'!C90&lt;="E"),'Math Grids'!C90,"")</f>
        <v/>
      </c>
      <c r="I78" s="75">
        <f t="shared" si="11"/>
        <v>0</v>
      </c>
      <c r="J78" s="75">
        <f t="shared" si="12"/>
        <v>0</v>
      </c>
      <c r="L78" s="75">
        <f t="shared" si="13"/>
        <v>3</v>
      </c>
      <c r="M78" s="3">
        <v>7</v>
      </c>
      <c r="N78" s="2">
        <v>5</v>
      </c>
      <c r="O78" s="2">
        <v>74</v>
      </c>
      <c r="P78" s="75">
        <f t="shared" si="9"/>
        <v>7</v>
      </c>
      <c r="Q78" s="2" t="s">
        <v>24</v>
      </c>
      <c r="R78" s="75" t="str">
        <f>IF(AND('Math Grids'!H90&gt;="A",'Math Grids'!H90&lt;="E"),'Math Grids'!H90,"")</f>
        <v/>
      </c>
      <c r="S78" s="75">
        <f t="shared" si="14"/>
        <v>0</v>
      </c>
      <c r="T78" s="75">
        <f t="shared" si="15"/>
        <v>0</v>
      </c>
    </row>
    <row r="79" spans="2:20" x14ac:dyDescent="0.25">
      <c r="B79" s="75">
        <f t="shared" si="10"/>
        <v>21</v>
      </c>
      <c r="C79" s="2">
        <v>111</v>
      </c>
      <c r="D79" s="2">
        <v>3</v>
      </c>
      <c r="E79" s="2">
        <v>75</v>
      </c>
      <c r="F79" s="75">
        <f t="shared" si="8"/>
        <v>5</v>
      </c>
      <c r="G79" s="2" t="s">
        <v>22</v>
      </c>
      <c r="H79" s="75" t="str">
        <f>IF(AND('Math Grids'!C91&gt;="A",'Math Grids'!C91&lt;="E"),'Math Grids'!C91,"")</f>
        <v/>
      </c>
      <c r="I79" s="75">
        <f t="shared" si="11"/>
        <v>0</v>
      </c>
      <c r="J79" s="75">
        <f t="shared" si="12"/>
        <v>0</v>
      </c>
      <c r="L79" s="75">
        <f t="shared" si="13"/>
        <v>4</v>
      </c>
      <c r="M79" s="3">
        <v>9</v>
      </c>
      <c r="N79" s="2">
        <v>5</v>
      </c>
      <c r="O79" s="2">
        <v>75</v>
      </c>
      <c r="P79" s="75">
        <f t="shared" si="9"/>
        <v>5</v>
      </c>
      <c r="Q79" s="2" t="s">
        <v>25</v>
      </c>
      <c r="R79" s="75" t="str">
        <f>IF(AND('Math Grids'!H91&gt;="A",'Math Grids'!H91&lt;="E"),'Math Grids'!H91,"")</f>
        <v/>
      </c>
      <c r="S79" s="75">
        <f t="shared" si="14"/>
        <v>0</v>
      </c>
      <c r="T79" s="75">
        <f t="shared" si="15"/>
        <v>0</v>
      </c>
    </row>
    <row r="80" spans="2:20" x14ac:dyDescent="0.25">
      <c r="B80" s="75">
        <f t="shared" si="10"/>
        <v>22</v>
      </c>
      <c r="C80" s="2">
        <v>113</v>
      </c>
      <c r="D80" s="2">
        <v>3</v>
      </c>
      <c r="E80" s="2">
        <v>76</v>
      </c>
      <c r="F80" s="75">
        <f t="shared" si="8"/>
        <v>4</v>
      </c>
      <c r="G80" s="2" t="s">
        <v>23</v>
      </c>
      <c r="H80" s="75" t="str">
        <f>IF(AND('Math Grids'!C92&gt;="A",'Math Grids'!C92&lt;="E"),'Math Grids'!C92,"")</f>
        <v/>
      </c>
      <c r="I80" s="75">
        <f t="shared" si="11"/>
        <v>0</v>
      </c>
      <c r="J80" s="75">
        <f t="shared" si="12"/>
        <v>0</v>
      </c>
      <c r="L80" s="75">
        <f t="shared" si="13"/>
        <v>5</v>
      </c>
      <c r="M80" s="3">
        <v>13</v>
      </c>
      <c r="N80" s="2">
        <v>5</v>
      </c>
      <c r="O80" s="2">
        <v>76</v>
      </c>
      <c r="P80" s="75">
        <f t="shared" si="9"/>
        <v>3</v>
      </c>
      <c r="Q80" s="2" t="s">
        <v>23</v>
      </c>
      <c r="R80" s="75" t="str">
        <f>IF(AND('Math Grids'!H92&gt;="A",'Math Grids'!H92&lt;="E"),'Math Grids'!H92,"")</f>
        <v/>
      </c>
      <c r="S80" s="75">
        <f t="shared" si="14"/>
        <v>0</v>
      </c>
      <c r="T80" s="75">
        <f t="shared" si="15"/>
        <v>0</v>
      </c>
    </row>
    <row r="81" spans="2:20" x14ac:dyDescent="0.25">
      <c r="B81" s="75">
        <f t="shared" si="10"/>
        <v>23</v>
      </c>
      <c r="C81" s="2">
        <v>117</v>
      </c>
      <c r="D81" s="2">
        <v>3</v>
      </c>
      <c r="E81" s="2">
        <v>77</v>
      </c>
      <c r="F81" s="75">
        <f t="shared" si="8"/>
        <v>3</v>
      </c>
      <c r="G81" s="2" t="s">
        <v>26</v>
      </c>
      <c r="H81" s="75" t="str">
        <f>IF(AND('Math Grids'!C93&gt;="A",'Math Grids'!C93&lt;="E"),'Math Grids'!C93,"")</f>
        <v/>
      </c>
      <c r="I81" s="75">
        <f t="shared" si="11"/>
        <v>0</v>
      </c>
      <c r="J81" s="75">
        <f t="shared" si="12"/>
        <v>0</v>
      </c>
      <c r="L81" s="75">
        <f t="shared" si="13"/>
        <v>6</v>
      </c>
      <c r="M81" s="3">
        <v>26</v>
      </c>
      <c r="N81" s="2">
        <v>5</v>
      </c>
      <c r="O81" s="2">
        <v>77</v>
      </c>
      <c r="P81" s="75">
        <f t="shared" si="9"/>
        <v>1</v>
      </c>
      <c r="Q81" s="2" t="s">
        <v>23</v>
      </c>
      <c r="R81" s="75" t="str">
        <f>IF(AND('Math Grids'!H93&gt;="A",'Math Grids'!H93&lt;="E"),'Math Grids'!H93,"")</f>
        <v/>
      </c>
      <c r="S81" s="75">
        <f t="shared" si="14"/>
        <v>0</v>
      </c>
      <c r="T81" s="75">
        <f t="shared" si="15"/>
        <v>0</v>
      </c>
    </row>
    <row r="82" spans="2:20" x14ac:dyDescent="0.25">
      <c r="B82" s="75">
        <f t="shared" si="10"/>
        <v>24</v>
      </c>
      <c r="C82" s="2">
        <v>121</v>
      </c>
      <c r="D82" s="2">
        <v>3</v>
      </c>
      <c r="E82" s="2">
        <v>78</v>
      </c>
      <c r="F82" s="75">
        <f t="shared" si="8"/>
        <v>6</v>
      </c>
      <c r="G82" s="2" t="s">
        <v>24</v>
      </c>
      <c r="H82" s="75" t="str">
        <f>IF(AND('Math Grids'!C94&gt;="A",'Math Grids'!C94&lt;="E"),'Math Grids'!C94,"")</f>
        <v/>
      </c>
      <c r="I82" s="75">
        <f t="shared" si="11"/>
        <v>0</v>
      </c>
      <c r="J82" s="75">
        <f t="shared" si="12"/>
        <v>0</v>
      </c>
      <c r="L82" s="75">
        <f t="shared" si="13"/>
        <v>7</v>
      </c>
      <c r="M82" s="3">
        <v>27</v>
      </c>
      <c r="N82" s="2">
        <v>5</v>
      </c>
      <c r="O82" s="2">
        <v>78</v>
      </c>
      <c r="P82" s="75">
        <f t="shared" si="9"/>
        <v>6</v>
      </c>
      <c r="Q82" s="2" t="s">
        <v>25</v>
      </c>
      <c r="R82" s="75" t="str">
        <f>IF(AND('Math Grids'!H94&gt;="A",'Math Grids'!H94&lt;="E"),'Math Grids'!H94,"")</f>
        <v/>
      </c>
      <c r="S82" s="75">
        <f t="shared" si="14"/>
        <v>0</v>
      </c>
      <c r="T82" s="75">
        <f t="shared" si="15"/>
        <v>0</v>
      </c>
    </row>
    <row r="83" spans="2:20" x14ac:dyDescent="0.25">
      <c r="B83" s="75">
        <f t="shared" si="10"/>
        <v>25</v>
      </c>
      <c r="C83" s="2">
        <v>122</v>
      </c>
      <c r="D83" s="2">
        <v>3</v>
      </c>
      <c r="E83" s="2">
        <v>79</v>
      </c>
      <c r="F83" s="75">
        <f t="shared" si="8"/>
        <v>9</v>
      </c>
      <c r="G83" s="2" t="s">
        <v>25</v>
      </c>
      <c r="H83" s="75" t="str">
        <f>IF(AND('Math Grids'!C95&gt;="A",'Math Grids'!C95&lt;="E"),'Math Grids'!C95,"")</f>
        <v/>
      </c>
      <c r="I83" s="75">
        <f t="shared" si="11"/>
        <v>0</v>
      </c>
      <c r="J83" s="75">
        <f t="shared" si="12"/>
        <v>0</v>
      </c>
      <c r="L83" s="75">
        <f t="shared" si="13"/>
        <v>8</v>
      </c>
      <c r="M83" s="3">
        <v>29</v>
      </c>
      <c r="N83" s="2">
        <v>5</v>
      </c>
      <c r="O83" s="2">
        <v>79</v>
      </c>
      <c r="P83" s="75">
        <f t="shared" si="9"/>
        <v>2</v>
      </c>
      <c r="Q83" s="2" t="s">
        <v>26</v>
      </c>
      <c r="R83" s="75" t="str">
        <f>IF(AND('Math Grids'!H95&gt;="A",'Math Grids'!H95&lt;="E"),'Math Grids'!H95,"")</f>
        <v/>
      </c>
      <c r="S83" s="75">
        <f t="shared" si="14"/>
        <v>0</v>
      </c>
      <c r="T83" s="75">
        <f t="shared" si="15"/>
        <v>0</v>
      </c>
    </row>
    <row r="84" spans="2:20" x14ac:dyDescent="0.25">
      <c r="B84" s="75">
        <f t="shared" si="10"/>
        <v>26</v>
      </c>
      <c r="C84" s="2">
        <v>123</v>
      </c>
      <c r="D84" s="2">
        <v>3</v>
      </c>
      <c r="E84" s="2">
        <v>80</v>
      </c>
      <c r="F84" s="75">
        <f t="shared" si="8"/>
        <v>1</v>
      </c>
      <c r="G84" s="2" t="s">
        <v>22</v>
      </c>
      <c r="H84" s="75" t="str">
        <f>IF(AND('Math Grids'!C96&gt;="A",'Math Grids'!C96&lt;="E"),'Math Grids'!C96,"")</f>
        <v/>
      </c>
      <c r="I84" s="75">
        <f t="shared" si="11"/>
        <v>0</v>
      </c>
      <c r="J84" s="75">
        <f t="shared" si="12"/>
        <v>0</v>
      </c>
      <c r="L84" s="75">
        <f t="shared" si="13"/>
        <v>9</v>
      </c>
      <c r="M84" s="3">
        <v>33</v>
      </c>
      <c r="N84" s="2">
        <v>5</v>
      </c>
      <c r="O84" s="2">
        <v>80</v>
      </c>
      <c r="P84" s="75">
        <f t="shared" si="9"/>
        <v>3</v>
      </c>
      <c r="Q84" s="2" t="s">
        <v>24</v>
      </c>
      <c r="R84" s="75" t="str">
        <f>IF(AND('Math Grids'!H96&gt;="A",'Math Grids'!H96&lt;="E"),'Math Grids'!H96,"")</f>
        <v/>
      </c>
      <c r="S84" s="75">
        <f t="shared" si="14"/>
        <v>0</v>
      </c>
      <c r="T84" s="75">
        <f t="shared" si="15"/>
        <v>0</v>
      </c>
    </row>
    <row r="85" spans="2:20" x14ac:dyDescent="0.25">
      <c r="B85" s="75">
        <f t="shared" si="10"/>
        <v>27</v>
      </c>
      <c r="C85" s="2">
        <v>128</v>
      </c>
      <c r="D85" s="2">
        <v>3</v>
      </c>
      <c r="E85" s="2">
        <v>81</v>
      </c>
      <c r="F85" s="75">
        <f t="shared" si="8"/>
        <v>7</v>
      </c>
      <c r="G85" s="2" t="s">
        <v>25</v>
      </c>
      <c r="H85" s="75" t="str">
        <f>IF(AND('Math Grids'!C97&gt;="A",'Math Grids'!C97&lt;="E"),'Math Grids'!C97,"")</f>
        <v/>
      </c>
      <c r="I85" s="75">
        <f t="shared" si="11"/>
        <v>0</v>
      </c>
      <c r="J85" s="75">
        <f t="shared" si="12"/>
        <v>0</v>
      </c>
      <c r="L85" s="75">
        <f t="shared" si="13"/>
        <v>10</v>
      </c>
      <c r="M85" s="3">
        <v>38</v>
      </c>
      <c r="N85" s="2">
        <v>5</v>
      </c>
      <c r="O85" s="2">
        <v>81</v>
      </c>
      <c r="P85" s="75">
        <f t="shared" si="9"/>
        <v>2</v>
      </c>
      <c r="Q85" s="2" t="s">
        <v>23</v>
      </c>
      <c r="R85" s="75" t="str">
        <f>IF(AND('Math Grids'!H97&gt;="A",'Math Grids'!H97&lt;="E"),'Math Grids'!H97,"")</f>
        <v/>
      </c>
      <c r="S85" s="75">
        <f t="shared" si="14"/>
        <v>0</v>
      </c>
      <c r="T85" s="75">
        <f t="shared" si="15"/>
        <v>0</v>
      </c>
    </row>
    <row r="86" spans="2:20" x14ac:dyDescent="0.25">
      <c r="B86" s="75">
        <f t="shared" si="10"/>
        <v>28</v>
      </c>
      <c r="C86" s="2">
        <v>133</v>
      </c>
      <c r="D86" s="2">
        <v>3</v>
      </c>
      <c r="E86" s="2">
        <v>82</v>
      </c>
      <c r="F86" s="75">
        <f t="shared" si="8"/>
        <v>1</v>
      </c>
      <c r="G86" s="2" t="s">
        <v>22</v>
      </c>
      <c r="H86" s="75" t="str">
        <f>IF(AND('Math Grids'!C98&gt;="A",'Math Grids'!C98&lt;="E"),'Math Grids'!C98,"")</f>
        <v/>
      </c>
      <c r="I86" s="75">
        <f t="shared" si="11"/>
        <v>0</v>
      </c>
      <c r="J86" s="75">
        <f t="shared" si="12"/>
        <v>0</v>
      </c>
      <c r="L86" s="75">
        <f t="shared" si="13"/>
        <v>11</v>
      </c>
      <c r="M86" s="3">
        <v>44</v>
      </c>
      <c r="N86" s="2">
        <v>5</v>
      </c>
      <c r="O86" s="2">
        <v>82</v>
      </c>
      <c r="P86" s="75">
        <f t="shared" si="9"/>
        <v>6</v>
      </c>
      <c r="Q86" s="2" t="s">
        <v>23</v>
      </c>
      <c r="R86" s="75" t="str">
        <f>IF(AND('Math Grids'!H98&gt;="A",'Math Grids'!H98&lt;="E"),'Math Grids'!H98,"")</f>
        <v/>
      </c>
      <c r="S86" s="75">
        <f t="shared" si="14"/>
        <v>0</v>
      </c>
      <c r="T86" s="75">
        <f t="shared" si="15"/>
        <v>0</v>
      </c>
    </row>
    <row r="87" spans="2:20" x14ac:dyDescent="0.25">
      <c r="B87" s="75">
        <f t="shared" si="10"/>
        <v>29</v>
      </c>
      <c r="C87" s="2">
        <v>134</v>
      </c>
      <c r="D87" s="2">
        <v>3</v>
      </c>
      <c r="E87" s="2">
        <v>83</v>
      </c>
      <c r="F87" s="75">
        <f t="shared" si="8"/>
        <v>3</v>
      </c>
      <c r="G87" s="2" t="s">
        <v>22</v>
      </c>
      <c r="H87" s="75" t="str">
        <f>IF(AND('Math Grids'!C99&gt;="A",'Math Grids'!C99&lt;="E"),'Math Grids'!C99,"")</f>
        <v/>
      </c>
      <c r="I87" s="75">
        <f t="shared" si="11"/>
        <v>0</v>
      </c>
      <c r="J87" s="75">
        <f t="shared" si="12"/>
        <v>0</v>
      </c>
      <c r="L87" s="75">
        <f t="shared" si="13"/>
        <v>12</v>
      </c>
      <c r="M87" s="3">
        <v>47</v>
      </c>
      <c r="N87" s="2">
        <v>5</v>
      </c>
      <c r="O87" s="2">
        <v>83</v>
      </c>
      <c r="P87" s="75">
        <f t="shared" si="9"/>
        <v>3</v>
      </c>
      <c r="Q87" s="2" t="s">
        <v>23</v>
      </c>
      <c r="R87" s="75" t="str">
        <f>IF(AND('Math Grids'!H99&gt;="A",'Math Grids'!H99&lt;="E"),'Math Grids'!H99,"")</f>
        <v/>
      </c>
      <c r="S87" s="75">
        <f t="shared" si="14"/>
        <v>0</v>
      </c>
      <c r="T87" s="75">
        <f t="shared" si="15"/>
        <v>0</v>
      </c>
    </row>
    <row r="88" spans="2:20" x14ac:dyDescent="0.25">
      <c r="B88" s="75">
        <f t="shared" si="10"/>
        <v>30</v>
      </c>
      <c r="C88" s="2">
        <v>152</v>
      </c>
      <c r="D88" s="2">
        <v>3</v>
      </c>
      <c r="E88" s="2">
        <v>84</v>
      </c>
      <c r="F88" s="75">
        <f t="shared" si="8"/>
        <v>7</v>
      </c>
      <c r="G88" s="2" t="s">
        <v>26</v>
      </c>
      <c r="H88" s="75" t="str">
        <f>IF(AND('Math Grids'!C100&gt;="A",'Math Grids'!C100&lt;="E"),'Math Grids'!C100,"")</f>
        <v/>
      </c>
      <c r="I88" s="75">
        <f t="shared" si="11"/>
        <v>0</v>
      </c>
      <c r="J88" s="75">
        <f t="shared" si="12"/>
        <v>0</v>
      </c>
      <c r="L88" s="75">
        <f t="shared" si="13"/>
        <v>13</v>
      </c>
      <c r="M88" s="3">
        <v>50</v>
      </c>
      <c r="N88" s="2">
        <v>5</v>
      </c>
      <c r="O88" s="2">
        <v>84</v>
      </c>
      <c r="P88" s="75">
        <f t="shared" si="9"/>
        <v>5</v>
      </c>
      <c r="Q88" s="2" t="s">
        <v>24</v>
      </c>
      <c r="R88" s="75" t="str">
        <f>IF(AND('Math Grids'!H100&gt;="A",'Math Grids'!H100&lt;="E"),'Math Grids'!H100,"")</f>
        <v/>
      </c>
      <c r="S88" s="75">
        <f t="shared" si="14"/>
        <v>0</v>
      </c>
      <c r="T88" s="75">
        <f t="shared" si="15"/>
        <v>0</v>
      </c>
    </row>
    <row r="89" spans="2:20" x14ac:dyDescent="0.25">
      <c r="B89" s="75">
        <f t="shared" si="10"/>
        <v>31</v>
      </c>
      <c r="C89" s="2">
        <v>156</v>
      </c>
      <c r="D89" s="2">
        <v>3</v>
      </c>
      <c r="E89" s="2">
        <v>85</v>
      </c>
      <c r="F89" s="75">
        <f t="shared" si="8"/>
        <v>4</v>
      </c>
      <c r="G89" s="2" t="s">
        <v>22</v>
      </c>
      <c r="H89" s="75" t="str">
        <f>IF(AND('Math Grids'!C101&gt;="A",'Math Grids'!C101&lt;="E"),'Math Grids'!C101,"")</f>
        <v/>
      </c>
      <c r="I89" s="75">
        <f t="shared" si="11"/>
        <v>0</v>
      </c>
      <c r="J89" s="75">
        <f t="shared" si="12"/>
        <v>0</v>
      </c>
      <c r="L89" s="75">
        <f t="shared" si="13"/>
        <v>14</v>
      </c>
      <c r="M89" s="3">
        <v>55</v>
      </c>
      <c r="N89" s="2">
        <v>5</v>
      </c>
      <c r="O89" s="2">
        <v>85</v>
      </c>
      <c r="P89" s="75">
        <f t="shared" si="9"/>
        <v>5</v>
      </c>
      <c r="Q89" s="2" t="s">
        <v>25</v>
      </c>
      <c r="R89" s="75" t="str">
        <f>IF(AND('Math Grids'!H101&gt;="A",'Math Grids'!H101&lt;="E"),'Math Grids'!H101,"")</f>
        <v/>
      </c>
      <c r="S89" s="75">
        <f t="shared" si="14"/>
        <v>0</v>
      </c>
      <c r="T89" s="75">
        <f t="shared" si="15"/>
        <v>0</v>
      </c>
    </row>
    <row r="90" spans="2:20" x14ac:dyDescent="0.25">
      <c r="B90" s="75">
        <f t="shared" si="10"/>
        <v>32</v>
      </c>
      <c r="C90" s="2">
        <v>166</v>
      </c>
      <c r="D90" s="2">
        <v>3</v>
      </c>
      <c r="E90" s="2">
        <v>86</v>
      </c>
      <c r="F90" s="75">
        <f t="shared" si="8"/>
        <v>2</v>
      </c>
      <c r="G90" s="2" t="s">
        <v>22</v>
      </c>
      <c r="H90" s="75" t="str">
        <f>IF(AND('Math Grids'!C102&gt;="A",'Math Grids'!C102&lt;="E"),'Math Grids'!C102,"")</f>
        <v/>
      </c>
      <c r="I90" s="75">
        <f t="shared" si="11"/>
        <v>0</v>
      </c>
      <c r="J90" s="75">
        <f t="shared" si="12"/>
        <v>0</v>
      </c>
      <c r="L90" s="75">
        <f t="shared" si="13"/>
        <v>15</v>
      </c>
      <c r="M90" s="3">
        <v>63</v>
      </c>
      <c r="N90" s="2">
        <v>5</v>
      </c>
      <c r="O90" s="2">
        <v>86</v>
      </c>
      <c r="P90" s="75">
        <f t="shared" si="9"/>
        <v>6</v>
      </c>
      <c r="Q90" s="2" t="s">
        <v>23</v>
      </c>
      <c r="R90" s="75" t="str">
        <f>IF(AND('Math Grids'!H102&gt;="A",'Math Grids'!H102&lt;="E"),'Math Grids'!H102,"")</f>
        <v/>
      </c>
      <c r="S90" s="75">
        <f t="shared" si="14"/>
        <v>0</v>
      </c>
      <c r="T90" s="75">
        <f t="shared" si="15"/>
        <v>0</v>
      </c>
    </row>
    <row r="91" spans="2:20" x14ac:dyDescent="0.25">
      <c r="B91" s="75">
        <f t="shared" si="10"/>
        <v>1</v>
      </c>
      <c r="C91" s="2">
        <v>7</v>
      </c>
      <c r="D91" s="2">
        <v>4</v>
      </c>
      <c r="E91" s="2">
        <v>87</v>
      </c>
      <c r="F91" s="75">
        <f t="shared" si="8"/>
        <v>5</v>
      </c>
      <c r="G91" s="2" t="s">
        <v>24</v>
      </c>
      <c r="H91" s="75" t="str">
        <f>IF(AND('Math Grids'!C103&gt;="A",'Math Grids'!C103&lt;="E"),'Math Grids'!C103,"")</f>
        <v/>
      </c>
      <c r="I91" s="75">
        <f t="shared" si="11"/>
        <v>0</v>
      </c>
      <c r="J91" s="75">
        <f t="shared" si="12"/>
        <v>0</v>
      </c>
      <c r="L91" s="75">
        <f t="shared" si="13"/>
        <v>16</v>
      </c>
      <c r="M91" s="3">
        <v>67</v>
      </c>
      <c r="N91" s="2">
        <v>5</v>
      </c>
      <c r="O91" s="2">
        <v>87</v>
      </c>
      <c r="P91" s="75">
        <f t="shared" si="9"/>
        <v>6</v>
      </c>
      <c r="Q91" s="2" t="s">
        <v>24</v>
      </c>
      <c r="R91" s="75" t="str">
        <f>IF(AND('Math Grids'!H103&gt;="A",'Math Grids'!H103&lt;="E"),'Math Grids'!H103,"")</f>
        <v/>
      </c>
      <c r="S91" s="75">
        <f t="shared" si="14"/>
        <v>0</v>
      </c>
      <c r="T91" s="75">
        <f t="shared" si="15"/>
        <v>0</v>
      </c>
    </row>
    <row r="92" spans="2:20" x14ac:dyDescent="0.25">
      <c r="B92" s="75">
        <f t="shared" si="10"/>
        <v>2</v>
      </c>
      <c r="C92" s="2">
        <v>15</v>
      </c>
      <c r="D92" s="2">
        <v>4</v>
      </c>
      <c r="E92" s="2">
        <v>88</v>
      </c>
      <c r="F92" s="75">
        <f t="shared" si="8"/>
        <v>1</v>
      </c>
      <c r="G92" s="2" t="s">
        <v>22</v>
      </c>
      <c r="H92" s="75" t="str">
        <f>IF(AND('Math Grids'!C104&gt;="A",'Math Grids'!C104&lt;="E"),'Math Grids'!C104,"")</f>
        <v/>
      </c>
      <c r="I92" s="75">
        <f t="shared" si="11"/>
        <v>0</v>
      </c>
      <c r="J92" s="75">
        <f t="shared" si="12"/>
        <v>0</v>
      </c>
      <c r="L92" s="75">
        <f t="shared" si="13"/>
        <v>17</v>
      </c>
      <c r="M92" s="3">
        <v>71</v>
      </c>
      <c r="N92" s="2">
        <v>5</v>
      </c>
      <c r="O92" s="2">
        <v>88</v>
      </c>
      <c r="P92" s="75">
        <f t="shared" si="9"/>
        <v>4</v>
      </c>
      <c r="Q92" s="2" t="s">
        <v>23</v>
      </c>
      <c r="R92" s="75" t="str">
        <f>IF(AND('Math Grids'!H104&gt;="A",'Math Grids'!H104&lt;="E"),'Math Grids'!H104,"")</f>
        <v/>
      </c>
      <c r="S92" s="75">
        <f t="shared" si="14"/>
        <v>0</v>
      </c>
      <c r="T92" s="75">
        <f t="shared" si="15"/>
        <v>0</v>
      </c>
    </row>
    <row r="93" spans="2:20" x14ac:dyDescent="0.25">
      <c r="B93" s="75">
        <f t="shared" si="10"/>
        <v>3</v>
      </c>
      <c r="C93" s="2">
        <v>24</v>
      </c>
      <c r="D93" s="2">
        <v>4</v>
      </c>
      <c r="E93" s="2">
        <v>89</v>
      </c>
      <c r="F93" s="75">
        <f t="shared" si="8"/>
        <v>4</v>
      </c>
      <c r="G93" s="2" t="s">
        <v>26</v>
      </c>
      <c r="H93" s="75" t="str">
        <f>IF(AND('Math Grids'!C105&gt;="A",'Math Grids'!C105&lt;="E"),'Math Grids'!C105,"")</f>
        <v/>
      </c>
      <c r="I93" s="75">
        <f t="shared" si="11"/>
        <v>0</v>
      </c>
      <c r="J93" s="75">
        <f t="shared" si="12"/>
        <v>0</v>
      </c>
      <c r="L93" s="75">
        <f t="shared" si="13"/>
        <v>18</v>
      </c>
      <c r="M93" s="3">
        <v>75</v>
      </c>
      <c r="N93" s="2">
        <v>5</v>
      </c>
      <c r="O93" s="2">
        <v>89</v>
      </c>
      <c r="P93" s="75">
        <f t="shared" si="9"/>
        <v>3</v>
      </c>
      <c r="Q93" s="2" t="s">
        <v>22</v>
      </c>
      <c r="R93" s="75" t="str">
        <f>IF(AND('Math Grids'!H105&gt;="A",'Math Grids'!H105&lt;="E"),'Math Grids'!H105,"")</f>
        <v/>
      </c>
      <c r="S93" s="75">
        <f t="shared" si="14"/>
        <v>0</v>
      </c>
      <c r="T93" s="75">
        <f t="shared" si="15"/>
        <v>0</v>
      </c>
    </row>
    <row r="94" spans="2:20" x14ac:dyDescent="0.25">
      <c r="B94" s="75">
        <f t="shared" si="10"/>
        <v>4</v>
      </c>
      <c r="C94" s="2">
        <v>30</v>
      </c>
      <c r="D94" s="2">
        <v>4</v>
      </c>
      <c r="E94" s="2">
        <v>90</v>
      </c>
      <c r="F94" s="75">
        <f t="shared" si="8"/>
        <v>5</v>
      </c>
      <c r="G94" s="2" t="s">
        <v>26</v>
      </c>
      <c r="H94" s="75" t="str">
        <f>IF(AND('Math Grids'!C106&gt;="A",'Math Grids'!C106&lt;="E"),'Math Grids'!C106,"")</f>
        <v/>
      </c>
      <c r="I94" s="75">
        <f t="shared" si="11"/>
        <v>0</v>
      </c>
      <c r="J94" s="75">
        <f t="shared" si="12"/>
        <v>0</v>
      </c>
      <c r="L94" s="75">
        <f t="shared" si="13"/>
        <v>19</v>
      </c>
      <c r="M94" s="3">
        <v>84</v>
      </c>
      <c r="N94" s="2">
        <v>5</v>
      </c>
      <c r="O94" s="2">
        <v>90</v>
      </c>
      <c r="P94" s="75">
        <f t="shared" si="9"/>
        <v>6</v>
      </c>
      <c r="Q94" s="2" t="s">
        <v>26</v>
      </c>
      <c r="R94" s="75" t="str">
        <f>IF(AND('Math Grids'!H106&gt;="A",'Math Grids'!H106&lt;="E"),'Math Grids'!H106,"")</f>
        <v/>
      </c>
      <c r="S94" s="75">
        <f t="shared" si="14"/>
        <v>0</v>
      </c>
      <c r="T94" s="75">
        <f t="shared" si="15"/>
        <v>0</v>
      </c>
    </row>
    <row r="95" spans="2:20" x14ac:dyDescent="0.25">
      <c r="B95" s="75">
        <f t="shared" si="10"/>
        <v>5</v>
      </c>
      <c r="C95" s="2">
        <v>33</v>
      </c>
      <c r="D95" s="2">
        <v>4</v>
      </c>
      <c r="E95" s="2">
        <v>91</v>
      </c>
      <c r="F95" s="75">
        <f t="shared" si="8"/>
        <v>3</v>
      </c>
      <c r="G95" s="2" t="s">
        <v>23</v>
      </c>
      <c r="H95" s="75" t="str">
        <f>IF(AND('Math Grids'!C107&gt;="A",'Math Grids'!C107&lt;="E"),'Math Grids'!C107,"")</f>
        <v/>
      </c>
      <c r="I95" s="75">
        <f t="shared" si="11"/>
        <v>0</v>
      </c>
      <c r="J95" s="75">
        <f t="shared" si="12"/>
        <v>0</v>
      </c>
      <c r="L95" s="75">
        <f t="shared" si="13"/>
        <v>20</v>
      </c>
      <c r="M95" s="3">
        <v>85</v>
      </c>
      <c r="N95" s="2">
        <v>5</v>
      </c>
      <c r="O95" s="2">
        <v>91</v>
      </c>
      <c r="P95" s="75">
        <f t="shared" si="9"/>
        <v>4</v>
      </c>
      <c r="Q95" s="2" t="s">
        <v>25</v>
      </c>
      <c r="R95" s="75" t="str">
        <f>IF(AND('Math Grids'!H107&gt;="A",'Math Grids'!H107&lt;="E"),'Math Grids'!H107,"")</f>
        <v/>
      </c>
      <c r="S95" s="75">
        <f t="shared" si="14"/>
        <v>0</v>
      </c>
      <c r="T95" s="75">
        <f t="shared" si="15"/>
        <v>0</v>
      </c>
    </row>
    <row r="96" spans="2:20" x14ac:dyDescent="0.25">
      <c r="B96" s="75">
        <f t="shared" si="10"/>
        <v>6</v>
      </c>
      <c r="C96" s="2">
        <v>44</v>
      </c>
      <c r="D96" s="2">
        <v>4</v>
      </c>
      <c r="E96" s="2">
        <v>92</v>
      </c>
      <c r="F96" s="75">
        <f t="shared" si="8"/>
        <v>3</v>
      </c>
      <c r="G96" s="2" t="s">
        <v>25</v>
      </c>
      <c r="H96" s="75" t="str">
        <f>IF(AND('Math Grids'!C108&gt;="A",'Math Grids'!C108&lt;="E"),'Math Grids'!C108,"")</f>
        <v/>
      </c>
      <c r="I96" s="75">
        <f t="shared" si="11"/>
        <v>0</v>
      </c>
      <c r="J96" s="75">
        <f t="shared" si="12"/>
        <v>0</v>
      </c>
      <c r="L96" s="75">
        <f t="shared" si="13"/>
        <v>21</v>
      </c>
      <c r="M96" s="3">
        <v>97</v>
      </c>
      <c r="N96" s="2">
        <v>5</v>
      </c>
      <c r="O96" s="2">
        <v>92</v>
      </c>
      <c r="P96" s="75">
        <f t="shared" si="9"/>
        <v>6</v>
      </c>
      <c r="Q96" s="2" t="s">
        <v>24</v>
      </c>
      <c r="R96" s="75" t="str">
        <f>IF(AND('Math Grids'!H108&gt;="A",'Math Grids'!H108&lt;="E"),'Math Grids'!H108,"")</f>
        <v/>
      </c>
      <c r="S96" s="75">
        <f t="shared" si="14"/>
        <v>0</v>
      </c>
      <c r="T96" s="75">
        <f t="shared" si="15"/>
        <v>0</v>
      </c>
    </row>
    <row r="97" spans="2:20" x14ac:dyDescent="0.25">
      <c r="B97" s="75">
        <f t="shared" si="10"/>
        <v>7</v>
      </c>
      <c r="C97" s="2">
        <v>71</v>
      </c>
      <c r="D97" s="2">
        <v>4</v>
      </c>
      <c r="E97" s="2">
        <v>93</v>
      </c>
      <c r="F97" s="75">
        <f t="shared" si="8"/>
        <v>1</v>
      </c>
      <c r="G97" s="2" t="s">
        <v>22</v>
      </c>
      <c r="H97" s="75" t="str">
        <f>IF(AND('Math Grids'!C109&gt;="A",'Math Grids'!C109&lt;="E"),'Math Grids'!C109,"")</f>
        <v/>
      </c>
      <c r="I97" s="75">
        <f t="shared" si="11"/>
        <v>0</v>
      </c>
      <c r="J97" s="75">
        <f t="shared" si="12"/>
        <v>0</v>
      </c>
      <c r="L97" s="75">
        <f t="shared" si="13"/>
        <v>22</v>
      </c>
      <c r="M97" s="3">
        <v>107</v>
      </c>
      <c r="N97" s="2">
        <v>5</v>
      </c>
      <c r="O97" s="2">
        <v>93</v>
      </c>
      <c r="P97" s="75">
        <f t="shared" si="9"/>
        <v>1</v>
      </c>
      <c r="Q97" s="2" t="s">
        <v>24</v>
      </c>
      <c r="R97" s="75" t="str">
        <f>IF(AND('Math Grids'!H109&gt;="A",'Math Grids'!H109&lt;="E"),'Math Grids'!H109,"")</f>
        <v/>
      </c>
      <c r="S97" s="75">
        <f t="shared" si="14"/>
        <v>0</v>
      </c>
      <c r="T97" s="75">
        <f t="shared" si="15"/>
        <v>0</v>
      </c>
    </row>
    <row r="98" spans="2:20" x14ac:dyDescent="0.25">
      <c r="B98" s="75">
        <f t="shared" si="10"/>
        <v>8</v>
      </c>
      <c r="C98" s="2">
        <v>76</v>
      </c>
      <c r="D98" s="2">
        <v>4</v>
      </c>
      <c r="E98" s="2">
        <v>94</v>
      </c>
      <c r="F98" s="75">
        <f t="shared" si="8"/>
        <v>1</v>
      </c>
      <c r="G98" s="2" t="s">
        <v>25</v>
      </c>
      <c r="H98" s="75" t="str">
        <f>IF(AND('Math Grids'!C110&gt;="A",'Math Grids'!C110&lt;="E"),'Math Grids'!C110,"")</f>
        <v/>
      </c>
      <c r="I98" s="75">
        <f t="shared" si="11"/>
        <v>0</v>
      </c>
      <c r="J98" s="75">
        <f t="shared" si="12"/>
        <v>0</v>
      </c>
      <c r="L98" s="75">
        <f t="shared" si="13"/>
        <v>23</v>
      </c>
      <c r="M98" s="3">
        <v>108</v>
      </c>
      <c r="N98" s="2">
        <v>5</v>
      </c>
      <c r="O98" s="2">
        <v>94</v>
      </c>
      <c r="P98" s="75">
        <f t="shared" si="9"/>
        <v>3</v>
      </c>
      <c r="Q98" s="2" t="s">
        <v>22</v>
      </c>
      <c r="R98" s="75" t="str">
        <f>IF(AND('Math Grids'!H110&gt;="A",'Math Grids'!H110&lt;="E"),'Math Grids'!H110,"")</f>
        <v/>
      </c>
      <c r="S98" s="75">
        <f t="shared" si="14"/>
        <v>0</v>
      </c>
      <c r="T98" s="75">
        <f t="shared" si="15"/>
        <v>0</v>
      </c>
    </row>
    <row r="99" spans="2:20" x14ac:dyDescent="0.25">
      <c r="B99" s="75">
        <f t="shared" si="10"/>
        <v>9</v>
      </c>
      <c r="C99" s="2">
        <v>85</v>
      </c>
      <c r="D99" s="2">
        <v>4</v>
      </c>
      <c r="E99" s="2">
        <v>95</v>
      </c>
      <c r="F99" s="75">
        <f t="shared" si="8"/>
        <v>1</v>
      </c>
      <c r="G99" s="2" t="s">
        <v>22</v>
      </c>
      <c r="H99" s="75" t="str">
        <f>IF(AND('Math Grids'!C111&gt;="A",'Math Grids'!C111&lt;="E"),'Math Grids'!C111,"")</f>
        <v/>
      </c>
      <c r="I99" s="75">
        <f t="shared" si="11"/>
        <v>0</v>
      </c>
      <c r="J99" s="75">
        <f t="shared" si="12"/>
        <v>0</v>
      </c>
      <c r="L99" s="75">
        <f t="shared" si="13"/>
        <v>24</v>
      </c>
      <c r="M99" s="3">
        <v>111</v>
      </c>
      <c r="N99" s="2">
        <v>5</v>
      </c>
      <c r="O99" s="2">
        <v>95</v>
      </c>
      <c r="P99" s="75">
        <f t="shared" si="9"/>
        <v>4</v>
      </c>
      <c r="Q99" s="2" t="s">
        <v>24</v>
      </c>
      <c r="R99" s="75" t="str">
        <f>IF(AND('Math Grids'!H111&gt;="A",'Math Grids'!H111&lt;="E"),'Math Grids'!H111,"")</f>
        <v/>
      </c>
      <c r="S99" s="75">
        <f t="shared" si="14"/>
        <v>0</v>
      </c>
      <c r="T99" s="75">
        <f t="shared" si="15"/>
        <v>0</v>
      </c>
    </row>
    <row r="100" spans="2:20" x14ac:dyDescent="0.25">
      <c r="B100" s="75">
        <f t="shared" si="10"/>
        <v>10</v>
      </c>
      <c r="C100" s="2">
        <v>89</v>
      </c>
      <c r="D100" s="2">
        <v>4</v>
      </c>
      <c r="E100" s="2">
        <v>96</v>
      </c>
      <c r="F100" s="75">
        <f t="shared" si="8"/>
        <v>2</v>
      </c>
      <c r="G100" s="2" t="s">
        <v>22</v>
      </c>
      <c r="H100" s="75" t="str">
        <f>IF(AND('Math Grids'!C112&gt;="A",'Math Grids'!C112&lt;="E"),'Math Grids'!C112,"")</f>
        <v/>
      </c>
      <c r="I100" s="75">
        <f t="shared" si="11"/>
        <v>0</v>
      </c>
      <c r="J100" s="75">
        <f t="shared" si="12"/>
        <v>0</v>
      </c>
      <c r="L100" s="75">
        <f t="shared" si="13"/>
        <v>25</v>
      </c>
      <c r="M100" s="3">
        <v>116</v>
      </c>
      <c r="N100" s="2">
        <v>5</v>
      </c>
      <c r="O100" s="2">
        <v>96</v>
      </c>
      <c r="P100" s="75">
        <f t="shared" si="9"/>
        <v>3</v>
      </c>
      <c r="Q100" s="2" t="s">
        <v>23</v>
      </c>
      <c r="R100" s="75" t="str">
        <f>IF(AND('Math Grids'!H112&gt;="A",'Math Grids'!H112&lt;="E"),'Math Grids'!H112,"")</f>
        <v/>
      </c>
      <c r="S100" s="75">
        <f t="shared" si="14"/>
        <v>0</v>
      </c>
      <c r="T100" s="75">
        <f t="shared" si="15"/>
        <v>0</v>
      </c>
    </row>
    <row r="101" spans="2:20" x14ac:dyDescent="0.25">
      <c r="B101" s="75">
        <f t="shared" si="10"/>
        <v>11</v>
      </c>
      <c r="C101" s="2">
        <v>135</v>
      </c>
      <c r="D101" s="2">
        <v>4</v>
      </c>
      <c r="E101" s="2">
        <v>97</v>
      </c>
      <c r="F101" s="75">
        <f t="shared" si="8"/>
        <v>2</v>
      </c>
      <c r="G101" s="2" t="s">
        <v>22</v>
      </c>
      <c r="H101" s="75" t="str">
        <f>IF(AND('Math Grids'!C113&gt;="A",'Math Grids'!C113&lt;="E"),'Math Grids'!C113,"")</f>
        <v/>
      </c>
      <c r="I101" s="75">
        <f t="shared" si="11"/>
        <v>0</v>
      </c>
      <c r="J101" s="75">
        <f t="shared" si="12"/>
        <v>0</v>
      </c>
      <c r="L101" s="75">
        <f t="shared" si="13"/>
        <v>26</v>
      </c>
      <c r="M101" s="3">
        <v>117</v>
      </c>
      <c r="N101" s="2">
        <v>5</v>
      </c>
      <c r="O101" s="2">
        <v>97</v>
      </c>
      <c r="P101" s="75">
        <f t="shared" si="9"/>
        <v>5</v>
      </c>
      <c r="Q101" s="2" t="s">
        <v>23</v>
      </c>
      <c r="R101" s="75" t="str">
        <f>IF(AND('Math Grids'!H113&gt;="A",'Math Grids'!H113&lt;="E"),'Math Grids'!H113,"")</f>
        <v/>
      </c>
      <c r="S101" s="75">
        <f t="shared" si="14"/>
        <v>0</v>
      </c>
      <c r="T101" s="75">
        <f t="shared" si="15"/>
        <v>0</v>
      </c>
    </row>
    <row r="102" spans="2:20" x14ac:dyDescent="0.25">
      <c r="B102" s="75">
        <f t="shared" si="10"/>
        <v>12</v>
      </c>
      <c r="C102" s="2">
        <v>139</v>
      </c>
      <c r="D102" s="2">
        <v>4</v>
      </c>
      <c r="E102" s="2">
        <v>98</v>
      </c>
      <c r="F102" s="75">
        <f t="shared" si="8"/>
        <v>6</v>
      </c>
      <c r="G102" s="2" t="s">
        <v>26</v>
      </c>
      <c r="H102" s="75" t="str">
        <f>IF(AND('Math Grids'!C114&gt;="A",'Math Grids'!C114&lt;="E"),'Math Grids'!C114,"")</f>
        <v/>
      </c>
      <c r="I102" s="75">
        <f t="shared" si="11"/>
        <v>0</v>
      </c>
      <c r="J102" s="75">
        <f t="shared" si="12"/>
        <v>0</v>
      </c>
      <c r="L102" s="75">
        <f t="shared" si="13"/>
        <v>1</v>
      </c>
      <c r="M102" s="3">
        <v>3</v>
      </c>
      <c r="N102" s="2">
        <v>6</v>
      </c>
      <c r="O102" s="2">
        <v>98</v>
      </c>
      <c r="P102" s="75">
        <f t="shared" si="9"/>
        <v>3</v>
      </c>
      <c r="Q102" s="2" t="s">
        <v>24</v>
      </c>
      <c r="R102" s="75" t="str">
        <f>IF(AND('Math Grids'!H114&gt;="A",'Math Grids'!H114&lt;="E"),'Math Grids'!H114,"")</f>
        <v/>
      </c>
      <c r="S102" s="75">
        <f t="shared" si="14"/>
        <v>0</v>
      </c>
      <c r="T102" s="75">
        <f t="shared" si="15"/>
        <v>0</v>
      </c>
    </row>
    <row r="103" spans="2:20" x14ac:dyDescent="0.25">
      <c r="B103" s="75">
        <f t="shared" si="10"/>
        <v>13</v>
      </c>
      <c r="C103" s="2">
        <v>141</v>
      </c>
      <c r="D103" s="2">
        <v>4</v>
      </c>
      <c r="E103" s="2">
        <v>99</v>
      </c>
      <c r="F103" s="75">
        <f t="shared" si="8"/>
        <v>3</v>
      </c>
      <c r="G103" s="2" t="s">
        <v>26</v>
      </c>
      <c r="H103" s="75" t="str">
        <f>IF(AND('Math Grids'!C115&gt;="A",'Math Grids'!C115&lt;="E"),'Math Grids'!C115,"")</f>
        <v/>
      </c>
      <c r="I103" s="75">
        <f t="shared" si="11"/>
        <v>0</v>
      </c>
      <c r="J103" s="75">
        <f t="shared" si="12"/>
        <v>0</v>
      </c>
      <c r="L103" s="75">
        <f t="shared" si="13"/>
        <v>2</v>
      </c>
      <c r="M103" s="3">
        <v>16</v>
      </c>
      <c r="N103" s="2">
        <v>6</v>
      </c>
      <c r="O103" s="2">
        <v>99</v>
      </c>
      <c r="P103" s="75">
        <f t="shared" si="9"/>
        <v>4</v>
      </c>
      <c r="Q103" s="2" t="s">
        <v>23</v>
      </c>
      <c r="R103" s="75" t="str">
        <f>IF(AND('Math Grids'!H115&gt;="A",'Math Grids'!H115&lt;="E"),'Math Grids'!H115,"")</f>
        <v/>
      </c>
      <c r="S103" s="75">
        <f t="shared" si="14"/>
        <v>0</v>
      </c>
      <c r="T103" s="75">
        <f t="shared" si="15"/>
        <v>0</v>
      </c>
    </row>
    <row r="104" spans="2:20" x14ac:dyDescent="0.25">
      <c r="B104" s="75">
        <f t="shared" si="10"/>
        <v>14</v>
      </c>
      <c r="C104" s="2">
        <v>145</v>
      </c>
      <c r="D104" s="2">
        <v>4</v>
      </c>
      <c r="E104" s="2">
        <v>100</v>
      </c>
      <c r="F104" s="75">
        <f t="shared" si="8"/>
        <v>1</v>
      </c>
      <c r="G104" s="2" t="s">
        <v>24</v>
      </c>
      <c r="H104" s="75" t="str">
        <f>IF(AND('Math Grids'!C116&gt;="A",'Math Grids'!C116&lt;="E"),'Math Grids'!C116,"")</f>
        <v/>
      </c>
      <c r="I104" s="75">
        <f t="shared" si="11"/>
        <v>0</v>
      </c>
      <c r="J104" s="75">
        <f t="shared" si="12"/>
        <v>0</v>
      </c>
      <c r="L104" s="75">
        <f t="shared" si="13"/>
        <v>3</v>
      </c>
      <c r="M104" s="3">
        <v>20</v>
      </c>
      <c r="N104" s="2">
        <v>6</v>
      </c>
      <c r="O104" s="2">
        <v>100</v>
      </c>
      <c r="P104" s="75">
        <f t="shared" si="9"/>
        <v>3</v>
      </c>
      <c r="Q104" s="2" t="s">
        <v>22</v>
      </c>
      <c r="R104" s="75" t="str">
        <f>IF(AND('Math Grids'!H116&gt;="A",'Math Grids'!H116&lt;="E"),'Math Grids'!H116,"")</f>
        <v/>
      </c>
      <c r="S104" s="75">
        <f t="shared" si="14"/>
        <v>0</v>
      </c>
      <c r="T104" s="75">
        <f t="shared" si="15"/>
        <v>0</v>
      </c>
    </row>
    <row r="105" spans="2:20" x14ac:dyDescent="0.25">
      <c r="B105" s="75">
        <f t="shared" si="10"/>
        <v>15</v>
      </c>
      <c r="C105" s="2">
        <v>150</v>
      </c>
      <c r="D105" s="2">
        <v>4</v>
      </c>
      <c r="E105" s="2">
        <v>101</v>
      </c>
      <c r="F105" s="75">
        <f t="shared" si="8"/>
        <v>1</v>
      </c>
      <c r="G105" s="2" t="s">
        <v>26</v>
      </c>
      <c r="H105" s="75" t="str">
        <f>IF(AND('Math Grids'!C117&gt;="A",'Math Grids'!C117&lt;="E"),'Math Grids'!C117,"")</f>
        <v/>
      </c>
      <c r="I105" s="75">
        <f t="shared" si="11"/>
        <v>0</v>
      </c>
      <c r="J105" s="75">
        <f t="shared" si="12"/>
        <v>0</v>
      </c>
      <c r="L105" s="75">
        <f t="shared" si="13"/>
        <v>4</v>
      </c>
      <c r="M105" s="3">
        <v>35</v>
      </c>
      <c r="N105" s="2">
        <v>6</v>
      </c>
      <c r="O105" s="2">
        <v>101</v>
      </c>
      <c r="P105" s="75">
        <f t="shared" si="9"/>
        <v>7</v>
      </c>
      <c r="Q105" s="2" t="s">
        <v>26</v>
      </c>
      <c r="R105" s="75" t="str">
        <f>IF(AND('Math Grids'!H117&gt;="A",'Math Grids'!H117&lt;="E"),'Math Grids'!H117,"")</f>
        <v/>
      </c>
      <c r="S105" s="75">
        <f t="shared" si="14"/>
        <v>0</v>
      </c>
      <c r="T105" s="75">
        <f t="shared" si="15"/>
        <v>0</v>
      </c>
    </row>
    <row r="106" spans="2:20" x14ac:dyDescent="0.25">
      <c r="B106" s="75">
        <f t="shared" si="10"/>
        <v>16</v>
      </c>
      <c r="C106" s="2">
        <v>153</v>
      </c>
      <c r="D106" s="2">
        <v>4</v>
      </c>
      <c r="E106" s="2">
        <v>102</v>
      </c>
      <c r="F106" s="75">
        <f t="shared" si="8"/>
        <v>3</v>
      </c>
      <c r="G106" s="2" t="s">
        <v>24</v>
      </c>
      <c r="H106" s="75" t="str">
        <f>IF(AND('Math Grids'!C118&gt;="A",'Math Grids'!C118&lt;="E"),'Math Grids'!C118,"")</f>
        <v/>
      </c>
      <c r="I106" s="75">
        <f t="shared" si="11"/>
        <v>0</v>
      </c>
      <c r="J106" s="75">
        <f t="shared" si="12"/>
        <v>0</v>
      </c>
      <c r="L106" s="75">
        <f t="shared" si="13"/>
        <v>5</v>
      </c>
      <c r="M106" s="3">
        <v>39</v>
      </c>
      <c r="N106" s="2">
        <v>6</v>
      </c>
      <c r="O106" s="2">
        <v>102</v>
      </c>
      <c r="P106" s="75">
        <f t="shared" si="9"/>
        <v>3</v>
      </c>
      <c r="Q106" s="2" t="s">
        <v>25</v>
      </c>
      <c r="R106" s="75" t="str">
        <f>IF(AND('Math Grids'!H118&gt;="A",'Math Grids'!H118&lt;="E"),'Math Grids'!H118,"")</f>
        <v/>
      </c>
      <c r="S106" s="75">
        <f t="shared" si="14"/>
        <v>0</v>
      </c>
      <c r="T106" s="75">
        <f t="shared" si="15"/>
        <v>0</v>
      </c>
    </row>
    <row r="107" spans="2:20" x14ac:dyDescent="0.25">
      <c r="B107" s="75">
        <f t="shared" si="10"/>
        <v>17</v>
      </c>
      <c r="C107" s="2">
        <v>157</v>
      </c>
      <c r="D107" s="2">
        <v>4</v>
      </c>
      <c r="E107" s="2">
        <v>103</v>
      </c>
      <c r="F107" s="75">
        <f t="shared" si="8"/>
        <v>3</v>
      </c>
      <c r="G107" s="2" t="s">
        <v>24</v>
      </c>
      <c r="H107" s="75" t="str">
        <f>IF(AND('Math Grids'!C119&gt;="A",'Math Grids'!C119&lt;="E"),'Math Grids'!C119,"")</f>
        <v/>
      </c>
      <c r="I107" s="75">
        <f t="shared" si="11"/>
        <v>0</v>
      </c>
      <c r="J107" s="75">
        <f t="shared" si="12"/>
        <v>0</v>
      </c>
      <c r="L107" s="75">
        <f t="shared" si="13"/>
        <v>6</v>
      </c>
      <c r="M107" s="3">
        <v>45</v>
      </c>
      <c r="N107" s="2">
        <v>6</v>
      </c>
      <c r="O107" s="2">
        <v>103</v>
      </c>
      <c r="P107" s="75">
        <f t="shared" si="9"/>
        <v>7</v>
      </c>
      <c r="Q107" s="2" t="s">
        <v>23</v>
      </c>
      <c r="R107" s="75" t="str">
        <f>IF(AND('Math Grids'!H119&gt;="A",'Math Grids'!H119&lt;="E"),'Math Grids'!H119,"")</f>
        <v/>
      </c>
      <c r="S107" s="75">
        <f t="shared" si="14"/>
        <v>0</v>
      </c>
      <c r="T107" s="75">
        <f t="shared" si="15"/>
        <v>0</v>
      </c>
    </row>
    <row r="108" spans="2:20" x14ac:dyDescent="0.25">
      <c r="B108" s="75">
        <f t="shared" si="10"/>
        <v>18</v>
      </c>
      <c r="C108" s="2">
        <v>162</v>
      </c>
      <c r="D108" s="2">
        <v>4</v>
      </c>
      <c r="E108" s="2">
        <v>104</v>
      </c>
      <c r="F108" s="75">
        <f t="shared" si="8"/>
        <v>7</v>
      </c>
      <c r="G108" s="2" t="s">
        <v>22</v>
      </c>
      <c r="H108" s="75" t="str">
        <f>IF(AND('Math Grids'!C120&gt;="A",'Math Grids'!C120&lt;="E"),'Math Grids'!C120,"")</f>
        <v/>
      </c>
      <c r="I108" s="75">
        <f t="shared" si="11"/>
        <v>0</v>
      </c>
      <c r="J108" s="75">
        <f t="shared" si="12"/>
        <v>0</v>
      </c>
      <c r="L108" s="75">
        <f t="shared" si="13"/>
        <v>7</v>
      </c>
      <c r="M108" s="3">
        <v>64</v>
      </c>
      <c r="N108" s="2">
        <v>6</v>
      </c>
      <c r="O108" s="2">
        <v>104</v>
      </c>
      <c r="P108" s="75">
        <f t="shared" si="9"/>
        <v>1</v>
      </c>
      <c r="Q108" s="2" t="s">
        <v>26</v>
      </c>
      <c r="R108" s="75" t="str">
        <f>IF(AND('Math Grids'!H120&gt;="A",'Math Grids'!H120&lt;="E"),'Math Grids'!H120,"")</f>
        <v/>
      </c>
      <c r="S108" s="75">
        <f t="shared" si="14"/>
        <v>0</v>
      </c>
      <c r="T108" s="75">
        <f t="shared" si="15"/>
        <v>0</v>
      </c>
    </row>
    <row r="109" spans="2:20" x14ac:dyDescent="0.25">
      <c r="B109" s="75">
        <f t="shared" si="10"/>
        <v>19</v>
      </c>
      <c r="C109" s="2">
        <v>175</v>
      </c>
      <c r="D109" s="2">
        <v>4</v>
      </c>
      <c r="E109" s="2">
        <v>105</v>
      </c>
      <c r="F109" s="75">
        <f t="shared" si="8"/>
        <v>1</v>
      </c>
      <c r="G109" s="2" t="s">
        <v>25</v>
      </c>
      <c r="H109" s="75" t="str">
        <f>IF(AND('Math Grids'!C121&gt;="A",'Math Grids'!C121&lt;="E"),'Math Grids'!C121,"")</f>
        <v/>
      </c>
      <c r="I109" s="75">
        <f t="shared" si="11"/>
        <v>0</v>
      </c>
      <c r="J109" s="75">
        <f t="shared" si="12"/>
        <v>0</v>
      </c>
      <c r="L109" s="75">
        <f t="shared" si="13"/>
        <v>8</v>
      </c>
      <c r="M109" s="3">
        <v>70</v>
      </c>
      <c r="N109" s="2">
        <v>6</v>
      </c>
      <c r="O109" s="2">
        <v>105</v>
      </c>
      <c r="P109" s="75">
        <f t="shared" si="9"/>
        <v>3</v>
      </c>
      <c r="Q109" s="2" t="s">
        <v>24</v>
      </c>
      <c r="R109" s="75" t="str">
        <f>IF(AND('Math Grids'!H121&gt;="A",'Math Grids'!H121&lt;="E"),'Math Grids'!H121,"")</f>
        <v/>
      </c>
      <c r="S109" s="75">
        <f t="shared" si="14"/>
        <v>0</v>
      </c>
      <c r="T109" s="75">
        <f t="shared" si="15"/>
        <v>0</v>
      </c>
    </row>
    <row r="110" spans="2:20" x14ac:dyDescent="0.25">
      <c r="B110" s="75">
        <f t="shared" si="10"/>
        <v>1</v>
      </c>
      <c r="C110" s="2">
        <v>2</v>
      </c>
      <c r="D110" s="2">
        <v>5</v>
      </c>
      <c r="E110" s="2">
        <v>106</v>
      </c>
      <c r="F110" s="75">
        <f t="shared" si="8"/>
        <v>3</v>
      </c>
      <c r="G110" s="2" t="s">
        <v>23</v>
      </c>
      <c r="H110" s="75" t="str">
        <f>IF(AND('Math Grids'!C122&gt;="A",'Math Grids'!C122&lt;="E"),'Math Grids'!C122,"")</f>
        <v/>
      </c>
      <c r="I110" s="75">
        <f t="shared" si="11"/>
        <v>0</v>
      </c>
      <c r="J110" s="75">
        <f t="shared" si="12"/>
        <v>0</v>
      </c>
      <c r="L110" s="75">
        <f t="shared" si="13"/>
        <v>9</v>
      </c>
      <c r="M110" s="3">
        <v>78</v>
      </c>
      <c r="N110" s="2">
        <v>6</v>
      </c>
      <c r="O110" s="2">
        <v>106</v>
      </c>
      <c r="P110" s="75">
        <f t="shared" si="9"/>
        <v>3</v>
      </c>
      <c r="Q110" s="2" t="s">
        <v>24</v>
      </c>
      <c r="R110" s="75" t="str">
        <f>IF(AND('Math Grids'!H122&gt;="A",'Math Grids'!H122&lt;="E"),'Math Grids'!H122,"")</f>
        <v/>
      </c>
      <c r="S110" s="75">
        <f t="shared" si="14"/>
        <v>0</v>
      </c>
      <c r="T110" s="75">
        <f t="shared" si="15"/>
        <v>0</v>
      </c>
    </row>
    <row r="111" spans="2:20" x14ac:dyDescent="0.25">
      <c r="B111" s="75">
        <f t="shared" si="10"/>
        <v>2</v>
      </c>
      <c r="C111" s="2">
        <v>3</v>
      </c>
      <c r="D111" s="2">
        <v>5</v>
      </c>
      <c r="E111" s="2">
        <v>107</v>
      </c>
      <c r="F111" s="75">
        <f t="shared" si="8"/>
        <v>3</v>
      </c>
      <c r="G111" s="2" t="s">
        <v>25</v>
      </c>
      <c r="H111" s="75" t="str">
        <f>IF(AND('Math Grids'!C123&gt;="A",'Math Grids'!C123&lt;="E"),'Math Grids'!C123,"")</f>
        <v/>
      </c>
      <c r="I111" s="75">
        <f t="shared" si="11"/>
        <v>0</v>
      </c>
      <c r="J111" s="75">
        <f t="shared" si="12"/>
        <v>0</v>
      </c>
      <c r="L111" s="75">
        <f t="shared" si="13"/>
        <v>10</v>
      </c>
      <c r="M111" s="3">
        <v>82</v>
      </c>
      <c r="N111" s="2">
        <v>6</v>
      </c>
      <c r="O111" s="2">
        <v>107</v>
      </c>
      <c r="P111" s="75">
        <f t="shared" si="9"/>
        <v>5</v>
      </c>
      <c r="Q111" s="2" t="s">
        <v>23</v>
      </c>
      <c r="R111" s="75" t="str">
        <f>IF(AND('Math Grids'!H123&gt;="A",'Math Grids'!H123&lt;="E"),'Math Grids'!H123,"")</f>
        <v/>
      </c>
      <c r="S111" s="75">
        <f t="shared" si="14"/>
        <v>0</v>
      </c>
      <c r="T111" s="75">
        <f t="shared" si="15"/>
        <v>0</v>
      </c>
    </row>
    <row r="112" spans="2:20" x14ac:dyDescent="0.25">
      <c r="B112" s="75">
        <f t="shared" si="10"/>
        <v>3</v>
      </c>
      <c r="C112" s="2">
        <v>11</v>
      </c>
      <c r="D112" s="2">
        <v>5</v>
      </c>
      <c r="E112" s="2">
        <v>108</v>
      </c>
      <c r="F112" s="75">
        <f t="shared" si="8"/>
        <v>3</v>
      </c>
      <c r="G112" s="2" t="s">
        <v>22</v>
      </c>
      <c r="H112" s="75" t="str">
        <f>IF(AND('Math Grids'!C124&gt;="A",'Math Grids'!C124&lt;="E"),'Math Grids'!C124,"")</f>
        <v/>
      </c>
      <c r="I112" s="75">
        <f t="shared" si="11"/>
        <v>0</v>
      </c>
      <c r="J112" s="75">
        <f t="shared" si="12"/>
        <v>0</v>
      </c>
      <c r="L112" s="75">
        <f t="shared" si="13"/>
        <v>11</v>
      </c>
      <c r="M112" s="3">
        <v>86</v>
      </c>
      <c r="N112" s="2">
        <v>6</v>
      </c>
      <c r="O112" s="2">
        <v>108</v>
      </c>
      <c r="P112" s="75">
        <f t="shared" si="9"/>
        <v>5</v>
      </c>
      <c r="Q112" s="2" t="s">
        <v>26</v>
      </c>
      <c r="R112" s="75" t="str">
        <f>IF(AND('Math Grids'!H124&gt;="A",'Math Grids'!H124&lt;="E"),'Math Grids'!H124,"")</f>
        <v/>
      </c>
      <c r="S112" s="75">
        <f t="shared" si="14"/>
        <v>0</v>
      </c>
      <c r="T112" s="75">
        <f t="shared" si="15"/>
        <v>0</v>
      </c>
    </row>
    <row r="113" spans="2:20" x14ac:dyDescent="0.25">
      <c r="B113" s="75">
        <f t="shared" si="10"/>
        <v>4</v>
      </c>
      <c r="C113" s="2">
        <v>13</v>
      </c>
      <c r="D113" s="2">
        <v>5</v>
      </c>
      <c r="E113" s="2">
        <v>109</v>
      </c>
      <c r="F113" s="75">
        <f t="shared" si="8"/>
        <v>6</v>
      </c>
      <c r="G113" s="2" t="s">
        <v>26</v>
      </c>
      <c r="H113" s="75" t="str">
        <f>IF(AND('Math Grids'!C125&gt;="A",'Math Grids'!C125&lt;="E"),'Math Grids'!C125,"")</f>
        <v/>
      </c>
      <c r="I113" s="75">
        <f t="shared" si="11"/>
        <v>0</v>
      </c>
      <c r="J113" s="75">
        <f t="shared" si="12"/>
        <v>0</v>
      </c>
      <c r="L113" s="75">
        <f t="shared" si="13"/>
        <v>12</v>
      </c>
      <c r="M113" s="3">
        <v>87</v>
      </c>
      <c r="N113" s="2">
        <v>6</v>
      </c>
      <c r="O113" s="2">
        <v>109</v>
      </c>
      <c r="P113" s="75">
        <f t="shared" si="9"/>
        <v>3</v>
      </c>
      <c r="Q113" s="2" t="s">
        <v>25</v>
      </c>
      <c r="R113" s="75" t="str">
        <f>IF(AND('Math Grids'!H125&gt;="A",'Math Grids'!H125&lt;="E"),'Math Grids'!H125,"")</f>
        <v/>
      </c>
      <c r="S113" s="75">
        <f t="shared" si="14"/>
        <v>0</v>
      </c>
      <c r="T113" s="75">
        <f t="shared" si="15"/>
        <v>0</v>
      </c>
    </row>
    <row r="114" spans="2:20" x14ac:dyDescent="0.25">
      <c r="B114" s="75">
        <f t="shared" si="10"/>
        <v>5</v>
      </c>
      <c r="C114" s="2">
        <v>16</v>
      </c>
      <c r="D114" s="2">
        <v>5</v>
      </c>
      <c r="E114" s="2">
        <v>110</v>
      </c>
      <c r="F114" s="75">
        <f t="shared" si="8"/>
        <v>1</v>
      </c>
      <c r="G114" s="2" t="s">
        <v>25</v>
      </c>
      <c r="H114" s="75" t="str">
        <f>IF(AND('Math Grids'!C126&gt;="A",'Math Grids'!C126&lt;="E"),'Math Grids'!C126,"")</f>
        <v/>
      </c>
      <c r="I114" s="75">
        <f t="shared" si="11"/>
        <v>0</v>
      </c>
      <c r="J114" s="75">
        <f t="shared" si="12"/>
        <v>0</v>
      </c>
      <c r="L114" s="75">
        <f t="shared" si="13"/>
        <v>13</v>
      </c>
      <c r="M114" s="3">
        <v>90</v>
      </c>
      <c r="N114" s="2">
        <v>6</v>
      </c>
      <c r="O114" s="2">
        <v>110</v>
      </c>
      <c r="P114" s="75">
        <f t="shared" si="9"/>
        <v>6</v>
      </c>
      <c r="Q114" s="2" t="s">
        <v>22</v>
      </c>
      <c r="R114" s="75" t="str">
        <f>IF(AND('Math Grids'!H126&gt;="A",'Math Grids'!H126&lt;="E"),'Math Grids'!H126,"")</f>
        <v/>
      </c>
      <c r="S114" s="75">
        <f t="shared" si="14"/>
        <v>0</v>
      </c>
      <c r="T114" s="75">
        <f t="shared" si="15"/>
        <v>0</v>
      </c>
    </row>
    <row r="115" spans="2:20" x14ac:dyDescent="0.25">
      <c r="B115" s="75">
        <f t="shared" si="10"/>
        <v>6</v>
      </c>
      <c r="C115" s="2">
        <v>18</v>
      </c>
      <c r="D115" s="2">
        <v>5</v>
      </c>
      <c r="E115" s="2">
        <v>111</v>
      </c>
      <c r="F115" s="75">
        <f t="shared" si="8"/>
        <v>3</v>
      </c>
      <c r="G115" s="2" t="s">
        <v>24</v>
      </c>
      <c r="H115" s="75" t="str">
        <f>IF(AND('Math Grids'!C127&gt;="A",'Math Grids'!C127&lt;="E"),'Math Grids'!C127,"")</f>
        <v/>
      </c>
      <c r="I115" s="75">
        <f t="shared" si="11"/>
        <v>0</v>
      </c>
      <c r="J115" s="75">
        <f t="shared" si="12"/>
        <v>0</v>
      </c>
      <c r="L115" s="75">
        <f t="shared" si="13"/>
        <v>14</v>
      </c>
      <c r="M115" s="3">
        <v>92</v>
      </c>
      <c r="N115" s="2">
        <v>6</v>
      </c>
      <c r="O115" s="2">
        <v>111</v>
      </c>
      <c r="P115" s="75">
        <f t="shared" si="9"/>
        <v>5</v>
      </c>
      <c r="Q115" s="2" t="s">
        <v>23</v>
      </c>
      <c r="R115" s="75" t="str">
        <f>IF(AND('Math Grids'!H127&gt;="A",'Math Grids'!H127&lt;="E"),'Math Grids'!H127,"")</f>
        <v/>
      </c>
      <c r="S115" s="75">
        <f t="shared" si="14"/>
        <v>0</v>
      </c>
      <c r="T115" s="75">
        <f t="shared" si="15"/>
        <v>0</v>
      </c>
    </row>
    <row r="116" spans="2:20" x14ac:dyDescent="0.25">
      <c r="B116" s="75">
        <f t="shared" si="10"/>
        <v>7</v>
      </c>
      <c r="C116" s="2">
        <v>22</v>
      </c>
      <c r="D116" s="2">
        <v>5</v>
      </c>
      <c r="E116" s="2">
        <v>112</v>
      </c>
      <c r="F116" s="75">
        <f t="shared" si="8"/>
        <v>6</v>
      </c>
      <c r="G116" s="2" t="s">
        <v>26</v>
      </c>
      <c r="H116" s="75" t="str">
        <f>IF(AND('Math Grids'!C128&gt;="A",'Math Grids'!C128&lt;="E"),'Math Grids'!C128,"")</f>
        <v/>
      </c>
      <c r="I116" s="75">
        <f t="shared" si="11"/>
        <v>0</v>
      </c>
      <c r="J116" s="75">
        <f t="shared" si="12"/>
        <v>0</v>
      </c>
      <c r="L116" s="75">
        <f t="shared" si="13"/>
        <v>15</v>
      </c>
      <c r="M116" s="3">
        <v>110</v>
      </c>
      <c r="N116" s="2">
        <v>6</v>
      </c>
      <c r="O116" s="2">
        <v>112</v>
      </c>
      <c r="P116" s="75">
        <f t="shared" si="9"/>
        <v>7</v>
      </c>
      <c r="Q116" s="2" t="s">
        <v>23</v>
      </c>
      <c r="R116" s="75" t="str">
        <f>IF(AND('Math Grids'!H128&gt;="A",'Math Grids'!H128&lt;="E"),'Math Grids'!H128,"")</f>
        <v/>
      </c>
      <c r="S116" s="75">
        <f t="shared" si="14"/>
        <v>0</v>
      </c>
      <c r="T116" s="75">
        <f t="shared" si="15"/>
        <v>0</v>
      </c>
    </row>
    <row r="117" spans="2:20" x14ac:dyDescent="0.25">
      <c r="B117" s="75">
        <f t="shared" si="10"/>
        <v>8</v>
      </c>
      <c r="C117" s="2">
        <v>23</v>
      </c>
      <c r="D117" s="2">
        <v>5</v>
      </c>
      <c r="E117" s="2">
        <v>113</v>
      </c>
      <c r="F117" s="75">
        <f t="shared" si="8"/>
        <v>3</v>
      </c>
      <c r="G117" s="2" t="s">
        <v>22</v>
      </c>
      <c r="H117" s="75" t="str">
        <f>IF(AND('Math Grids'!C129&gt;="A",'Math Grids'!C129&lt;="E"),'Math Grids'!C129,"")</f>
        <v/>
      </c>
      <c r="I117" s="75">
        <f t="shared" si="11"/>
        <v>0</v>
      </c>
      <c r="J117" s="75">
        <f t="shared" si="12"/>
        <v>0</v>
      </c>
      <c r="L117" s="75">
        <f t="shared" si="13"/>
        <v>16</v>
      </c>
      <c r="M117" s="3">
        <v>115</v>
      </c>
      <c r="N117" s="2">
        <v>6</v>
      </c>
      <c r="O117" s="2">
        <v>113</v>
      </c>
      <c r="P117" s="75">
        <f t="shared" si="9"/>
        <v>2</v>
      </c>
      <c r="Q117" s="2" t="s">
        <v>25</v>
      </c>
      <c r="R117" s="75" t="str">
        <f>IF(AND('Math Grids'!H129&gt;="A",'Math Grids'!H129&lt;="E"),'Math Grids'!H129,"")</f>
        <v/>
      </c>
      <c r="S117" s="75">
        <f t="shared" si="14"/>
        <v>0</v>
      </c>
      <c r="T117" s="75">
        <f t="shared" si="15"/>
        <v>0</v>
      </c>
    </row>
    <row r="118" spans="2:20" x14ac:dyDescent="0.25">
      <c r="B118" s="75">
        <f t="shared" si="10"/>
        <v>9</v>
      </c>
      <c r="C118" s="2">
        <v>25</v>
      </c>
      <c r="D118" s="2">
        <v>5</v>
      </c>
      <c r="E118" s="2">
        <v>114</v>
      </c>
      <c r="F118" s="75">
        <f t="shared" si="8"/>
        <v>5</v>
      </c>
      <c r="G118" s="2" t="s">
        <v>24</v>
      </c>
      <c r="H118" s="75" t="str">
        <f>IF(AND('Math Grids'!C130&gt;="A",'Math Grids'!C130&lt;="E"),'Math Grids'!C130,"")</f>
        <v/>
      </c>
      <c r="I118" s="75">
        <f t="shared" si="11"/>
        <v>0</v>
      </c>
      <c r="J118" s="75">
        <f t="shared" si="12"/>
        <v>0</v>
      </c>
      <c r="L118" s="75">
        <f t="shared" si="13"/>
        <v>1</v>
      </c>
      <c r="M118" s="3">
        <v>1</v>
      </c>
      <c r="N118" s="2">
        <v>7</v>
      </c>
      <c r="O118" s="2">
        <v>114</v>
      </c>
      <c r="P118" s="75">
        <f t="shared" si="9"/>
        <v>4</v>
      </c>
      <c r="Q118" s="2" t="s">
        <v>24</v>
      </c>
      <c r="R118" s="75" t="str">
        <f>IF(AND('Math Grids'!H130&gt;="A",'Math Grids'!H130&lt;="E"),'Math Grids'!H130,"")</f>
        <v/>
      </c>
      <c r="S118" s="75">
        <f t="shared" si="14"/>
        <v>0</v>
      </c>
      <c r="T118" s="75">
        <f t="shared" si="15"/>
        <v>0</v>
      </c>
    </row>
    <row r="119" spans="2:20" x14ac:dyDescent="0.25">
      <c r="B119" s="75">
        <f t="shared" si="10"/>
        <v>10</v>
      </c>
      <c r="C119" s="2">
        <v>34</v>
      </c>
      <c r="D119" s="2">
        <v>5</v>
      </c>
      <c r="E119" s="2">
        <v>115</v>
      </c>
      <c r="F119" s="75">
        <f t="shared" si="8"/>
        <v>5</v>
      </c>
      <c r="G119" s="2" t="s">
        <v>25</v>
      </c>
      <c r="H119" s="75" t="str">
        <f>IF(AND('Math Grids'!C131&gt;="A",'Math Grids'!C131&lt;="E"),'Math Grids'!C131,"")</f>
        <v/>
      </c>
      <c r="I119" s="75">
        <f t="shared" si="11"/>
        <v>0</v>
      </c>
      <c r="J119" s="75">
        <f t="shared" si="12"/>
        <v>0</v>
      </c>
      <c r="L119" s="75">
        <f t="shared" si="13"/>
        <v>2</v>
      </c>
      <c r="M119" s="3">
        <v>14</v>
      </c>
      <c r="N119" s="2">
        <v>7</v>
      </c>
      <c r="O119" s="2">
        <v>115</v>
      </c>
      <c r="P119" s="75">
        <f t="shared" si="9"/>
        <v>6</v>
      </c>
      <c r="Q119" s="2" t="s">
        <v>26</v>
      </c>
      <c r="R119" s="75" t="str">
        <f>IF(AND('Math Grids'!H131&gt;="A",'Math Grids'!H131&lt;="E"),'Math Grids'!H131,"")</f>
        <v/>
      </c>
      <c r="S119" s="75">
        <f t="shared" si="14"/>
        <v>0</v>
      </c>
      <c r="T119" s="75">
        <f t="shared" si="15"/>
        <v>0</v>
      </c>
    </row>
    <row r="120" spans="2:20" x14ac:dyDescent="0.25">
      <c r="B120" s="75">
        <f t="shared" si="10"/>
        <v>11</v>
      </c>
      <c r="C120" s="2">
        <v>35</v>
      </c>
      <c r="D120" s="2">
        <v>5</v>
      </c>
      <c r="E120" s="2">
        <v>116</v>
      </c>
      <c r="F120" s="75">
        <f t="shared" si="8"/>
        <v>7</v>
      </c>
      <c r="G120" s="2" t="s">
        <v>23</v>
      </c>
      <c r="H120" s="75" t="str">
        <f>IF(AND('Math Grids'!C132&gt;="A",'Math Grids'!C132&lt;="E"),'Math Grids'!C132,"")</f>
        <v/>
      </c>
      <c r="I120" s="75">
        <f t="shared" si="11"/>
        <v>0</v>
      </c>
      <c r="J120" s="75">
        <f t="shared" si="12"/>
        <v>0</v>
      </c>
      <c r="L120" s="75">
        <f t="shared" si="13"/>
        <v>3</v>
      </c>
      <c r="M120" s="3">
        <v>34</v>
      </c>
      <c r="N120" s="2">
        <v>7</v>
      </c>
      <c r="O120" s="2">
        <v>116</v>
      </c>
      <c r="P120" s="75">
        <f t="shared" si="9"/>
        <v>5</v>
      </c>
      <c r="Q120" s="2" t="s">
        <v>24</v>
      </c>
      <c r="R120" s="75" t="str">
        <f>IF(AND('Math Grids'!H132&gt;="A",'Math Grids'!H132&lt;="E"),'Math Grids'!H132,"")</f>
        <v/>
      </c>
      <c r="S120" s="75">
        <f t="shared" si="14"/>
        <v>0</v>
      </c>
      <c r="T120" s="75">
        <f t="shared" si="15"/>
        <v>0</v>
      </c>
    </row>
    <row r="121" spans="2:20" x14ac:dyDescent="0.25">
      <c r="B121" s="75">
        <f t="shared" si="10"/>
        <v>12</v>
      </c>
      <c r="C121" s="2">
        <v>37</v>
      </c>
      <c r="D121" s="2">
        <v>5</v>
      </c>
      <c r="E121" s="2">
        <v>117</v>
      </c>
      <c r="F121" s="75">
        <f t="shared" si="8"/>
        <v>3</v>
      </c>
      <c r="G121" s="2" t="s">
        <v>24</v>
      </c>
      <c r="H121" s="75" t="str">
        <f>IF(AND('Math Grids'!C133&gt;="A",'Math Grids'!C133&lt;="E"),'Math Grids'!C133,"")</f>
        <v/>
      </c>
      <c r="I121" s="75">
        <f t="shared" si="11"/>
        <v>0</v>
      </c>
      <c r="J121" s="75">
        <f t="shared" si="12"/>
        <v>0</v>
      </c>
      <c r="L121" s="75">
        <f t="shared" si="13"/>
        <v>4</v>
      </c>
      <c r="M121" s="3">
        <v>41</v>
      </c>
      <c r="N121" s="2">
        <v>7</v>
      </c>
      <c r="O121" s="2">
        <v>117</v>
      </c>
      <c r="P121" s="75">
        <f t="shared" si="9"/>
        <v>5</v>
      </c>
      <c r="Q121" s="2" t="s">
        <v>26</v>
      </c>
      <c r="R121" s="75" t="str">
        <f>IF(AND('Math Grids'!H133&gt;="A",'Math Grids'!H133&lt;="E"),'Math Grids'!H133,"")</f>
        <v/>
      </c>
      <c r="S121" s="75">
        <f t="shared" si="14"/>
        <v>0</v>
      </c>
      <c r="T121" s="75">
        <f t="shared" si="15"/>
        <v>0</v>
      </c>
    </row>
    <row r="122" spans="2:20" x14ac:dyDescent="0.25">
      <c r="B122" s="75">
        <f t="shared" si="10"/>
        <v>13</v>
      </c>
      <c r="C122" s="2">
        <v>54</v>
      </c>
      <c r="D122" s="2">
        <v>5</v>
      </c>
      <c r="E122" s="2">
        <v>118</v>
      </c>
      <c r="F122" s="75">
        <f t="shared" si="8"/>
        <v>5</v>
      </c>
      <c r="G122" s="2" t="s">
        <v>22</v>
      </c>
      <c r="H122" s="75" t="str">
        <f>IF(AND('Math Grids'!C134&gt;="A",'Math Grids'!C134&lt;="E"),'Math Grids'!C134,"")</f>
        <v/>
      </c>
      <c r="I122" s="75">
        <f t="shared" si="11"/>
        <v>0</v>
      </c>
      <c r="J122" s="75">
        <f t="shared" si="12"/>
        <v>0</v>
      </c>
      <c r="L122" s="75">
        <f t="shared" si="13"/>
        <v>5</v>
      </c>
      <c r="M122" s="3">
        <v>66</v>
      </c>
      <c r="N122" s="2">
        <v>7</v>
      </c>
      <c r="O122" s="2">
        <v>118</v>
      </c>
      <c r="P122" s="75">
        <f t="shared" si="9"/>
        <v>7</v>
      </c>
      <c r="Q122" s="2" t="s">
        <v>23</v>
      </c>
      <c r="R122" s="75" t="str">
        <f>IF(AND('Math Grids'!H134&gt;="A",'Math Grids'!H134&lt;="E"),'Math Grids'!H134,"")</f>
        <v/>
      </c>
      <c r="S122" s="75">
        <f t="shared" si="14"/>
        <v>0</v>
      </c>
      <c r="T122" s="75">
        <f t="shared" si="15"/>
        <v>0</v>
      </c>
    </row>
    <row r="123" spans="2:20" x14ac:dyDescent="0.25">
      <c r="B123" s="75">
        <f t="shared" si="10"/>
        <v>14</v>
      </c>
      <c r="C123" s="2">
        <v>56</v>
      </c>
      <c r="D123" s="2">
        <v>5</v>
      </c>
      <c r="E123" s="2">
        <v>119</v>
      </c>
      <c r="F123" s="75">
        <f t="shared" si="8"/>
        <v>5</v>
      </c>
      <c r="G123" s="2" t="s">
        <v>23</v>
      </c>
      <c r="H123" s="75" t="str">
        <f>IF(AND('Math Grids'!C135&gt;="A",'Math Grids'!C135&lt;="E"),'Math Grids'!C135,"")</f>
        <v/>
      </c>
      <c r="I123" s="75">
        <f t="shared" si="11"/>
        <v>0</v>
      </c>
      <c r="J123" s="75">
        <f t="shared" si="12"/>
        <v>0</v>
      </c>
      <c r="L123" s="75">
        <f t="shared" si="13"/>
        <v>6</v>
      </c>
      <c r="M123" s="3">
        <v>74</v>
      </c>
      <c r="N123" s="2">
        <v>7</v>
      </c>
      <c r="O123" s="2">
        <v>119</v>
      </c>
      <c r="P123" s="75">
        <f t="shared" si="9"/>
        <v>1</v>
      </c>
      <c r="Q123" s="2" t="s">
        <v>26</v>
      </c>
      <c r="R123" s="75" t="str">
        <f>IF(AND('Math Grids'!H135&gt;="A",'Math Grids'!H135&lt;="E"),'Math Grids'!H135,"")</f>
        <v/>
      </c>
      <c r="S123" s="75">
        <f t="shared" si="14"/>
        <v>0</v>
      </c>
      <c r="T123" s="75">
        <f t="shared" si="15"/>
        <v>0</v>
      </c>
    </row>
    <row r="124" spans="2:20" x14ac:dyDescent="0.25">
      <c r="B124" s="75">
        <f t="shared" si="10"/>
        <v>15</v>
      </c>
      <c r="C124" s="2">
        <v>61</v>
      </c>
      <c r="D124" s="2">
        <v>5</v>
      </c>
      <c r="E124" s="2">
        <v>120</v>
      </c>
      <c r="F124" s="75">
        <f t="shared" si="8"/>
        <v>5</v>
      </c>
      <c r="G124" s="2" t="s">
        <v>22</v>
      </c>
      <c r="H124" s="75" t="str">
        <f>IF(AND('Math Grids'!C136&gt;="A",'Math Grids'!C136&lt;="E"),'Math Grids'!C136,"")</f>
        <v/>
      </c>
      <c r="I124" s="75">
        <f t="shared" si="11"/>
        <v>0</v>
      </c>
      <c r="J124" s="75">
        <f t="shared" si="12"/>
        <v>0</v>
      </c>
      <c r="L124" s="75">
        <f t="shared" si="13"/>
        <v>7</v>
      </c>
      <c r="M124" s="3">
        <v>101</v>
      </c>
      <c r="N124" s="2">
        <v>7</v>
      </c>
      <c r="O124" s="2">
        <v>120</v>
      </c>
      <c r="P124" s="75">
        <f t="shared" si="9"/>
        <v>3</v>
      </c>
      <c r="Q124" s="2" t="s">
        <v>23</v>
      </c>
      <c r="R124" s="75" t="str">
        <f>IF(AND('Math Grids'!H136&gt;="A",'Math Grids'!H136&lt;="E"),'Math Grids'!H136,"")</f>
        <v/>
      </c>
      <c r="S124" s="75">
        <f t="shared" si="14"/>
        <v>0</v>
      </c>
      <c r="T124" s="75">
        <f t="shared" si="15"/>
        <v>0</v>
      </c>
    </row>
    <row r="125" spans="2:20" x14ac:dyDescent="0.25">
      <c r="B125" s="75">
        <f t="shared" si="10"/>
        <v>16</v>
      </c>
      <c r="C125" s="2">
        <v>62</v>
      </c>
      <c r="D125" s="2">
        <v>5</v>
      </c>
      <c r="E125" s="2">
        <v>121</v>
      </c>
      <c r="F125" s="75">
        <f t="shared" si="8"/>
        <v>3</v>
      </c>
      <c r="G125" s="2" t="s">
        <v>25</v>
      </c>
      <c r="H125" s="75" t="str">
        <f>IF(AND('Math Grids'!C137&gt;="A",'Math Grids'!C137&lt;="E"),'Math Grids'!C137,"")</f>
        <v/>
      </c>
      <c r="I125" s="75">
        <f t="shared" si="11"/>
        <v>0</v>
      </c>
      <c r="J125" s="75">
        <f t="shared" si="12"/>
        <v>0</v>
      </c>
      <c r="L125" s="75">
        <f t="shared" si="13"/>
        <v>8</v>
      </c>
      <c r="M125" s="3">
        <v>103</v>
      </c>
      <c r="N125" s="2">
        <v>7</v>
      </c>
      <c r="O125" s="2">
        <v>121</v>
      </c>
      <c r="P125" s="75">
        <f t="shared" si="9"/>
        <v>3</v>
      </c>
      <c r="Q125" s="2" t="s">
        <v>24</v>
      </c>
      <c r="R125" s="75" t="str">
        <f>IF(AND('Math Grids'!H137&gt;="A",'Math Grids'!H137&lt;="E"),'Math Grids'!H137,"")</f>
        <v/>
      </c>
      <c r="S125" s="75">
        <f t="shared" si="14"/>
        <v>0</v>
      </c>
      <c r="T125" s="75">
        <f t="shared" si="15"/>
        <v>0</v>
      </c>
    </row>
    <row r="126" spans="2:20" x14ac:dyDescent="0.25">
      <c r="B126" s="75">
        <f t="shared" si="10"/>
        <v>17</v>
      </c>
      <c r="C126" s="2">
        <v>64</v>
      </c>
      <c r="D126" s="2">
        <v>5</v>
      </c>
      <c r="E126" s="2">
        <v>122</v>
      </c>
      <c r="F126" s="75">
        <f t="shared" si="8"/>
        <v>3</v>
      </c>
      <c r="G126" s="2" t="s">
        <v>25</v>
      </c>
      <c r="H126" s="75" t="str">
        <f>IF(AND('Math Grids'!C138&gt;="A",'Math Grids'!C138&lt;="E"),'Math Grids'!C138,"")</f>
        <v/>
      </c>
      <c r="I126" s="75">
        <f t="shared" si="11"/>
        <v>0</v>
      </c>
      <c r="J126" s="75">
        <f t="shared" si="12"/>
        <v>0</v>
      </c>
      <c r="L126" s="75">
        <f t="shared" si="13"/>
        <v>9</v>
      </c>
      <c r="M126" s="3">
        <v>112</v>
      </c>
      <c r="N126" s="2">
        <v>7</v>
      </c>
      <c r="O126" s="2">
        <v>122</v>
      </c>
      <c r="P126" s="75">
        <f t="shared" si="9"/>
        <v>9</v>
      </c>
      <c r="Q126" s="2" t="s">
        <v>26</v>
      </c>
      <c r="R126" s="75" t="str">
        <f>IF(AND('Math Grids'!H138&gt;="A",'Math Grids'!H138&lt;="E"),'Math Grids'!H138,"")</f>
        <v/>
      </c>
      <c r="S126" s="75">
        <f t="shared" si="14"/>
        <v>0</v>
      </c>
      <c r="T126" s="75">
        <f t="shared" si="15"/>
        <v>0</v>
      </c>
    </row>
    <row r="127" spans="2:20" x14ac:dyDescent="0.25">
      <c r="B127" s="75">
        <f t="shared" si="10"/>
        <v>18</v>
      </c>
      <c r="C127" s="2">
        <v>67</v>
      </c>
      <c r="D127" s="2">
        <v>5</v>
      </c>
      <c r="E127" s="2">
        <v>123</v>
      </c>
      <c r="F127" s="75">
        <f t="shared" si="8"/>
        <v>3</v>
      </c>
      <c r="G127" s="2" t="s">
        <v>26</v>
      </c>
      <c r="H127" s="75" t="str">
        <f>IF(AND('Math Grids'!C139&gt;="A",'Math Grids'!C139&lt;="E"),'Math Grids'!C139,"")</f>
        <v/>
      </c>
      <c r="I127" s="75">
        <f t="shared" si="11"/>
        <v>0</v>
      </c>
      <c r="J127" s="75">
        <f t="shared" si="12"/>
        <v>0</v>
      </c>
      <c r="L127" s="75">
        <f t="shared" si="13"/>
        <v>10</v>
      </c>
      <c r="M127" s="3">
        <v>118</v>
      </c>
      <c r="N127" s="2">
        <v>7</v>
      </c>
      <c r="O127" s="2">
        <v>123</v>
      </c>
      <c r="P127" s="75">
        <f t="shared" si="9"/>
        <v>4</v>
      </c>
      <c r="Q127" s="2" t="s">
        <v>23</v>
      </c>
      <c r="R127" s="75" t="str">
        <f>IF(AND('Math Grids'!H139&gt;="A",'Math Grids'!H139&lt;="E"),'Math Grids'!H139,"")</f>
        <v/>
      </c>
      <c r="S127" s="75">
        <f t="shared" si="14"/>
        <v>0</v>
      </c>
      <c r="T127" s="75">
        <f t="shared" si="15"/>
        <v>0</v>
      </c>
    </row>
    <row r="128" spans="2:20" x14ac:dyDescent="0.25">
      <c r="B128" s="75">
        <f t="shared" si="10"/>
        <v>19</v>
      </c>
      <c r="C128" s="2">
        <v>69</v>
      </c>
      <c r="D128" s="2">
        <v>5</v>
      </c>
      <c r="E128" s="2">
        <v>124</v>
      </c>
      <c r="F128" s="75">
        <f t="shared" si="8"/>
        <v>5</v>
      </c>
      <c r="G128" s="2" t="s">
        <v>26</v>
      </c>
      <c r="H128" s="75" t="str">
        <f>IF(AND('Math Grids'!C140&gt;="A",'Math Grids'!C140&lt;="E"),'Math Grids'!C140,"")</f>
        <v/>
      </c>
      <c r="I128" s="75">
        <f t="shared" si="11"/>
        <v>0</v>
      </c>
      <c r="J128" s="75">
        <f t="shared" si="12"/>
        <v>0</v>
      </c>
      <c r="L128" s="75">
        <f t="shared" si="13"/>
        <v>1</v>
      </c>
      <c r="M128" s="3">
        <v>122</v>
      </c>
      <c r="N128" s="2">
        <v>9</v>
      </c>
      <c r="O128" s="2">
        <v>124</v>
      </c>
      <c r="P128" s="75">
        <f t="shared" si="9"/>
        <v>3</v>
      </c>
      <c r="Q128" s="2" t="s">
        <v>23</v>
      </c>
      <c r="R128" s="75" t="str">
        <f>IF(AND('Math Grids'!H140&gt;="A",'Math Grids'!H140&lt;="E"),'Math Grids'!H140,"")</f>
        <v/>
      </c>
      <c r="S128" s="75">
        <f t="shared" si="14"/>
        <v>0</v>
      </c>
      <c r="T128" s="75">
        <f t="shared" si="15"/>
        <v>0</v>
      </c>
    </row>
    <row r="129" spans="2:17" x14ac:dyDescent="0.25">
      <c r="B129" s="75">
        <f t="shared" si="10"/>
        <v>20</v>
      </c>
      <c r="C129" s="2">
        <v>73</v>
      </c>
      <c r="D129" s="2">
        <v>5</v>
      </c>
      <c r="E129" s="2">
        <v>125</v>
      </c>
      <c r="F129" s="75">
        <f t="shared" si="8"/>
        <v>6</v>
      </c>
      <c r="G129" s="2" t="s">
        <v>24</v>
      </c>
      <c r="H129" s="75" t="str">
        <f>IF(AND('Math Grids'!C141&gt;="A",'Math Grids'!C141&lt;="E"),'Math Grids'!C141,"")</f>
        <v/>
      </c>
      <c r="I129" s="75">
        <f t="shared" si="11"/>
        <v>0</v>
      </c>
      <c r="J129" s="75">
        <f t="shared" si="12"/>
        <v>0</v>
      </c>
      <c r="Q129" s="8"/>
    </row>
    <row r="130" spans="2:17" x14ac:dyDescent="0.25">
      <c r="B130" s="75">
        <f t="shared" si="10"/>
        <v>21</v>
      </c>
      <c r="C130" s="2">
        <v>75</v>
      </c>
      <c r="D130" s="2">
        <v>5</v>
      </c>
      <c r="E130" s="2">
        <v>126</v>
      </c>
      <c r="F130" s="75">
        <f t="shared" si="8"/>
        <v>1</v>
      </c>
      <c r="G130" s="2" t="s">
        <v>22</v>
      </c>
      <c r="H130" s="75" t="str">
        <f>IF(AND('Math Grids'!C142&gt;="A",'Math Grids'!C142&lt;="E"),'Math Grids'!C142,"")</f>
        <v/>
      </c>
      <c r="I130" s="75">
        <f t="shared" si="11"/>
        <v>0</v>
      </c>
      <c r="J130" s="75">
        <f t="shared" si="12"/>
        <v>0</v>
      </c>
      <c r="Q130" s="8"/>
    </row>
    <row r="131" spans="2:17" x14ac:dyDescent="0.25">
      <c r="B131" s="75">
        <f t="shared" si="10"/>
        <v>22</v>
      </c>
      <c r="C131" s="2">
        <v>87</v>
      </c>
      <c r="D131" s="2">
        <v>5</v>
      </c>
      <c r="E131" s="2">
        <v>127</v>
      </c>
      <c r="F131" s="75">
        <f t="shared" si="8"/>
        <v>5</v>
      </c>
      <c r="G131" s="2" t="s">
        <v>24</v>
      </c>
      <c r="H131" s="75" t="str">
        <f>IF(AND('Math Grids'!C143&gt;="A",'Math Grids'!C143&lt;="E"),'Math Grids'!C143,"")</f>
        <v/>
      </c>
      <c r="I131" s="75">
        <f t="shared" si="11"/>
        <v>0</v>
      </c>
      <c r="J131" s="75">
        <f t="shared" si="12"/>
        <v>0</v>
      </c>
      <c r="Q131" s="8"/>
    </row>
    <row r="132" spans="2:17" x14ac:dyDescent="0.25">
      <c r="B132" s="75">
        <f t="shared" si="10"/>
        <v>23</v>
      </c>
      <c r="C132" s="2">
        <v>90</v>
      </c>
      <c r="D132" s="2">
        <v>5</v>
      </c>
      <c r="E132" s="2">
        <v>128</v>
      </c>
      <c r="F132" s="75">
        <f t="shared" si="8"/>
        <v>3</v>
      </c>
      <c r="G132" s="2" t="s">
        <v>23</v>
      </c>
      <c r="H132" s="75" t="str">
        <f>IF(AND('Math Grids'!C144&gt;="A",'Math Grids'!C144&lt;="E"),'Math Grids'!C144,"")</f>
        <v/>
      </c>
      <c r="I132" s="75">
        <f t="shared" si="11"/>
        <v>0</v>
      </c>
      <c r="J132" s="75">
        <f t="shared" si="12"/>
        <v>0</v>
      </c>
      <c r="Q132" s="8"/>
    </row>
    <row r="133" spans="2:17" x14ac:dyDescent="0.25">
      <c r="B133" s="75">
        <f t="shared" si="10"/>
        <v>24</v>
      </c>
      <c r="C133" s="2">
        <v>114</v>
      </c>
      <c r="D133" s="2">
        <v>5</v>
      </c>
      <c r="E133" s="2">
        <v>129</v>
      </c>
      <c r="F133" s="75">
        <f t="shared" ref="F133:F180" si="16">VLOOKUP(E133,$C$5:$D$180,2,FALSE)</f>
        <v>7</v>
      </c>
      <c r="G133" s="2" t="s">
        <v>22</v>
      </c>
      <c r="H133" s="75" t="str">
        <f>IF(AND('Math Grids'!C145&gt;="A",'Math Grids'!C145&lt;="E"),'Math Grids'!C145,"")</f>
        <v/>
      </c>
      <c r="I133" s="75">
        <f t="shared" si="11"/>
        <v>0</v>
      </c>
      <c r="J133" s="75">
        <f t="shared" si="12"/>
        <v>0</v>
      </c>
      <c r="Q133" s="8"/>
    </row>
    <row r="134" spans="2:17" x14ac:dyDescent="0.25">
      <c r="B134" s="75">
        <f t="shared" ref="B134:B180" si="17">IF(D134=D133,B133+1,1)</f>
        <v>25</v>
      </c>
      <c r="C134" s="2">
        <v>115</v>
      </c>
      <c r="D134" s="2">
        <v>5</v>
      </c>
      <c r="E134" s="2">
        <v>130</v>
      </c>
      <c r="F134" s="75">
        <f t="shared" si="16"/>
        <v>5</v>
      </c>
      <c r="G134" s="2" t="s">
        <v>25</v>
      </c>
      <c r="H134" s="75" t="str">
        <f>IF(AND('Math Grids'!C146&gt;="A",'Math Grids'!C146&lt;="E"),'Math Grids'!C146,"")</f>
        <v/>
      </c>
      <c r="I134" s="75">
        <f t="shared" ref="I134:I180" si="18">IF(H134&lt;&gt;"",1,0)</f>
        <v>0</v>
      </c>
      <c r="J134" s="75">
        <f t="shared" ref="J134:J180" si="19">IF(AND(I134=1,G134=H134),1,0)</f>
        <v>0</v>
      </c>
      <c r="Q134" s="8"/>
    </row>
    <row r="135" spans="2:17" x14ac:dyDescent="0.25">
      <c r="B135" s="75">
        <f t="shared" si="17"/>
        <v>26</v>
      </c>
      <c r="C135" s="2">
        <v>118</v>
      </c>
      <c r="D135" s="2">
        <v>5</v>
      </c>
      <c r="E135" s="2">
        <v>131</v>
      </c>
      <c r="F135" s="75">
        <f t="shared" si="16"/>
        <v>5</v>
      </c>
      <c r="G135" s="2" t="s">
        <v>25</v>
      </c>
      <c r="H135" s="75" t="str">
        <f>IF(AND('Math Grids'!C147&gt;="A",'Math Grids'!C147&lt;="E"),'Math Grids'!C147,"")</f>
        <v/>
      </c>
      <c r="I135" s="75">
        <f t="shared" si="18"/>
        <v>0</v>
      </c>
      <c r="J135" s="75">
        <f t="shared" si="19"/>
        <v>0</v>
      </c>
      <c r="Q135" s="8"/>
    </row>
    <row r="136" spans="2:17" x14ac:dyDescent="0.25">
      <c r="B136" s="75">
        <f t="shared" si="17"/>
        <v>27</v>
      </c>
      <c r="C136" s="2">
        <v>119</v>
      </c>
      <c r="D136" s="2">
        <v>5</v>
      </c>
      <c r="E136" s="2">
        <v>132</v>
      </c>
      <c r="F136" s="75">
        <f t="shared" si="16"/>
        <v>8</v>
      </c>
      <c r="G136" s="2" t="s">
        <v>22</v>
      </c>
      <c r="H136" s="75" t="str">
        <f>IF(AND('Math Grids'!C148&gt;="A",'Math Grids'!C148&lt;="E"),'Math Grids'!C148,"")</f>
        <v/>
      </c>
      <c r="I136" s="75">
        <f t="shared" si="18"/>
        <v>0</v>
      </c>
      <c r="J136" s="75">
        <f t="shared" si="19"/>
        <v>0</v>
      </c>
      <c r="Q136" s="8"/>
    </row>
    <row r="137" spans="2:17" x14ac:dyDescent="0.25">
      <c r="B137" s="75">
        <f t="shared" si="17"/>
        <v>28</v>
      </c>
      <c r="C137" s="2">
        <v>120</v>
      </c>
      <c r="D137" s="2">
        <v>5</v>
      </c>
      <c r="E137" s="2">
        <v>133</v>
      </c>
      <c r="F137" s="75">
        <f t="shared" si="16"/>
        <v>3</v>
      </c>
      <c r="G137" s="2" t="s">
        <v>25</v>
      </c>
      <c r="H137" s="75" t="str">
        <f>IF(AND('Math Grids'!C149&gt;="A",'Math Grids'!C149&lt;="E"),'Math Grids'!C149,"")</f>
        <v/>
      </c>
      <c r="I137" s="75">
        <f t="shared" si="18"/>
        <v>0</v>
      </c>
      <c r="J137" s="75">
        <f t="shared" si="19"/>
        <v>0</v>
      </c>
      <c r="Q137" s="8"/>
    </row>
    <row r="138" spans="2:17" x14ac:dyDescent="0.25">
      <c r="B138" s="75">
        <f t="shared" si="17"/>
        <v>29</v>
      </c>
      <c r="C138" s="2">
        <v>124</v>
      </c>
      <c r="D138" s="2">
        <v>5</v>
      </c>
      <c r="E138" s="2">
        <v>134</v>
      </c>
      <c r="F138" s="75">
        <f t="shared" si="16"/>
        <v>3</v>
      </c>
      <c r="G138" s="2" t="s">
        <v>24</v>
      </c>
      <c r="H138" s="75" t="str">
        <f>IF(AND('Math Grids'!C150&gt;="A",'Math Grids'!C150&lt;="E"),'Math Grids'!C150,"")</f>
        <v/>
      </c>
      <c r="I138" s="75">
        <f t="shared" si="18"/>
        <v>0</v>
      </c>
      <c r="J138" s="75">
        <f t="shared" si="19"/>
        <v>0</v>
      </c>
      <c r="Q138" s="8"/>
    </row>
    <row r="139" spans="2:17" x14ac:dyDescent="0.25">
      <c r="B139" s="75">
        <f t="shared" si="17"/>
        <v>30</v>
      </c>
      <c r="C139" s="2">
        <v>127</v>
      </c>
      <c r="D139" s="2">
        <v>5</v>
      </c>
      <c r="E139" s="2">
        <v>135</v>
      </c>
      <c r="F139" s="75">
        <f t="shared" si="16"/>
        <v>4</v>
      </c>
      <c r="G139" s="2" t="s">
        <v>22</v>
      </c>
      <c r="H139" s="75" t="str">
        <f>IF(AND('Math Grids'!C151&gt;="A",'Math Grids'!C151&lt;="E"),'Math Grids'!C151,"")</f>
        <v/>
      </c>
      <c r="I139" s="75">
        <f t="shared" si="18"/>
        <v>0</v>
      </c>
      <c r="J139" s="75">
        <f t="shared" si="19"/>
        <v>0</v>
      </c>
      <c r="Q139" s="8"/>
    </row>
    <row r="140" spans="2:17" x14ac:dyDescent="0.25">
      <c r="B140" s="75">
        <f t="shared" si="17"/>
        <v>31</v>
      </c>
      <c r="C140" s="2">
        <v>130</v>
      </c>
      <c r="D140" s="2">
        <v>5</v>
      </c>
      <c r="E140" s="2">
        <v>136</v>
      </c>
      <c r="F140" s="75">
        <f t="shared" si="16"/>
        <v>5</v>
      </c>
      <c r="G140" s="2" t="s">
        <v>22</v>
      </c>
      <c r="H140" s="75" t="str">
        <f>IF(AND('Math Grids'!C152&gt;="A",'Math Grids'!C152&lt;="E"),'Math Grids'!C152,"")</f>
        <v/>
      </c>
      <c r="I140" s="75">
        <f t="shared" si="18"/>
        <v>0</v>
      </c>
      <c r="J140" s="75">
        <f t="shared" si="19"/>
        <v>0</v>
      </c>
      <c r="Q140" s="8"/>
    </row>
    <row r="141" spans="2:17" x14ac:dyDescent="0.25">
      <c r="B141" s="75">
        <f t="shared" si="17"/>
        <v>32</v>
      </c>
      <c r="C141" s="2">
        <v>131</v>
      </c>
      <c r="D141" s="2">
        <v>5</v>
      </c>
      <c r="E141" s="2">
        <v>137</v>
      </c>
      <c r="F141" s="75">
        <f t="shared" si="16"/>
        <v>7</v>
      </c>
      <c r="G141" s="2" t="s">
        <v>25</v>
      </c>
      <c r="H141" s="75" t="str">
        <f>IF(AND('Math Grids'!C153&gt;="A",'Math Grids'!C153&lt;="E"),'Math Grids'!C153,"")</f>
        <v/>
      </c>
      <c r="I141" s="75">
        <f t="shared" si="18"/>
        <v>0</v>
      </c>
      <c r="J141" s="75">
        <f t="shared" si="19"/>
        <v>0</v>
      </c>
      <c r="Q141" s="8"/>
    </row>
    <row r="142" spans="2:17" x14ac:dyDescent="0.25">
      <c r="B142" s="75">
        <f t="shared" si="17"/>
        <v>33</v>
      </c>
      <c r="C142" s="2">
        <v>136</v>
      </c>
      <c r="D142" s="2">
        <v>5</v>
      </c>
      <c r="E142" s="2">
        <v>138</v>
      </c>
      <c r="F142" s="75">
        <f t="shared" si="16"/>
        <v>5</v>
      </c>
      <c r="G142" s="2" t="s">
        <v>26</v>
      </c>
      <c r="H142" s="75" t="str">
        <f>IF(AND('Math Grids'!C154&gt;="A",'Math Grids'!C154&lt;="E"),'Math Grids'!C154,"")</f>
        <v/>
      </c>
      <c r="I142" s="75">
        <f t="shared" si="18"/>
        <v>0</v>
      </c>
      <c r="J142" s="75">
        <f t="shared" si="19"/>
        <v>0</v>
      </c>
      <c r="Q142" s="8"/>
    </row>
    <row r="143" spans="2:17" x14ac:dyDescent="0.25">
      <c r="B143" s="75">
        <f t="shared" si="17"/>
        <v>34</v>
      </c>
      <c r="C143" s="2">
        <v>138</v>
      </c>
      <c r="D143" s="2">
        <v>5</v>
      </c>
      <c r="E143" s="2">
        <v>139</v>
      </c>
      <c r="F143" s="75">
        <f t="shared" si="16"/>
        <v>4</v>
      </c>
      <c r="G143" s="2" t="s">
        <v>25</v>
      </c>
      <c r="H143" s="75" t="str">
        <f>IF(AND('Math Grids'!C155&gt;="A",'Math Grids'!C155&lt;="E"),'Math Grids'!C155,"")</f>
        <v/>
      </c>
      <c r="I143" s="75">
        <f t="shared" si="18"/>
        <v>0</v>
      </c>
      <c r="J143" s="75">
        <f t="shared" si="19"/>
        <v>0</v>
      </c>
      <c r="Q143" s="8"/>
    </row>
    <row r="144" spans="2:17" x14ac:dyDescent="0.25">
      <c r="B144" s="75">
        <f t="shared" si="17"/>
        <v>35</v>
      </c>
      <c r="C144" s="2">
        <v>140</v>
      </c>
      <c r="D144" s="2">
        <v>5</v>
      </c>
      <c r="E144" s="2">
        <v>140</v>
      </c>
      <c r="F144" s="75">
        <f t="shared" si="16"/>
        <v>5</v>
      </c>
      <c r="G144" s="2" t="s">
        <v>23</v>
      </c>
      <c r="H144" s="75" t="str">
        <f>IF(AND('Math Grids'!C156&gt;="A",'Math Grids'!C156&lt;="E"),'Math Grids'!C156,"")</f>
        <v/>
      </c>
      <c r="I144" s="75">
        <f t="shared" si="18"/>
        <v>0</v>
      </c>
      <c r="J144" s="75">
        <f t="shared" si="19"/>
        <v>0</v>
      </c>
      <c r="Q144" s="8"/>
    </row>
    <row r="145" spans="2:17" x14ac:dyDescent="0.25">
      <c r="B145" s="75">
        <f t="shared" si="17"/>
        <v>36</v>
      </c>
      <c r="C145" s="2">
        <v>142</v>
      </c>
      <c r="D145" s="2">
        <v>5</v>
      </c>
      <c r="E145" s="2">
        <v>141</v>
      </c>
      <c r="F145" s="75">
        <f t="shared" si="16"/>
        <v>4</v>
      </c>
      <c r="G145" s="2" t="s">
        <v>22</v>
      </c>
      <c r="H145" s="75" t="str">
        <f>IF(AND('Math Grids'!C157&gt;="A",'Math Grids'!C157&lt;="E"),'Math Grids'!C157,"")</f>
        <v/>
      </c>
      <c r="I145" s="75">
        <f t="shared" si="18"/>
        <v>0</v>
      </c>
      <c r="J145" s="75">
        <f t="shared" si="19"/>
        <v>0</v>
      </c>
      <c r="Q145" s="8"/>
    </row>
    <row r="146" spans="2:17" x14ac:dyDescent="0.25">
      <c r="B146" s="75">
        <f t="shared" si="17"/>
        <v>37</v>
      </c>
      <c r="C146" s="2">
        <v>146</v>
      </c>
      <c r="D146" s="2">
        <v>5</v>
      </c>
      <c r="E146" s="2">
        <v>142</v>
      </c>
      <c r="F146" s="75">
        <f t="shared" si="16"/>
        <v>5</v>
      </c>
      <c r="G146" s="2" t="s">
        <v>25</v>
      </c>
      <c r="H146" s="75" t="str">
        <f>IF(AND('Math Grids'!C158&gt;="A",'Math Grids'!C158&lt;="E"),'Math Grids'!C158,"")</f>
        <v/>
      </c>
      <c r="I146" s="75">
        <f t="shared" si="18"/>
        <v>0</v>
      </c>
      <c r="J146" s="75">
        <f t="shared" si="19"/>
        <v>0</v>
      </c>
      <c r="Q146" s="8"/>
    </row>
    <row r="147" spans="2:17" x14ac:dyDescent="0.25">
      <c r="B147" s="75">
        <f t="shared" si="17"/>
        <v>38</v>
      </c>
      <c r="C147" s="2">
        <v>154</v>
      </c>
      <c r="D147" s="2">
        <v>5</v>
      </c>
      <c r="E147" s="2">
        <v>143</v>
      </c>
      <c r="F147" s="75">
        <f t="shared" si="16"/>
        <v>1</v>
      </c>
      <c r="G147" s="2" t="s">
        <v>23</v>
      </c>
      <c r="H147" s="75" t="str">
        <f>IF(AND('Math Grids'!C159&gt;="A",'Math Grids'!C159&lt;="E"),'Math Grids'!C159,"")</f>
        <v/>
      </c>
      <c r="I147" s="75">
        <f t="shared" si="18"/>
        <v>0</v>
      </c>
      <c r="J147" s="75">
        <f t="shared" si="19"/>
        <v>0</v>
      </c>
      <c r="Q147" s="8"/>
    </row>
    <row r="148" spans="2:17" x14ac:dyDescent="0.25">
      <c r="B148" s="75">
        <f t="shared" si="17"/>
        <v>39</v>
      </c>
      <c r="C148" s="2">
        <v>155</v>
      </c>
      <c r="D148" s="2">
        <v>5</v>
      </c>
      <c r="E148" s="2">
        <v>144</v>
      </c>
      <c r="F148" s="75">
        <f t="shared" si="16"/>
        <v>6</v>
      </c>
      <c r="G148" s="2" t="s">
        <v>23</v>
      </c>
      <c r="H148" s="75" t="str">
        <f>IF(AND('Math Grids'!C160&gt;="A",'Math Grids'!C160&lt;="E"),'Math Grids'!C160,"")</f>
        <v/>
      </c>
      <c r="I148" s="75">
        <f t="shared" si="18"/>
        <v>0</v>
      </c>
      <c r="J148" s="75">
        <f t="shared" si="19"/>
        <v>0</v>
      </c>
      <c r="Q148" s="8"/>
    </row>
    <row r="149" spans="2:17" x14ac:dyDescent="0.25">
      <c r="B149" s="75">
        <f t="shared" si="17"/>
        <v>40</v>
      </c>
      <c r="C149" s="2">
        <v>165</v>
      </c>
      <c r="D149" s="2">
        <v>5</v>
      </c>
      <c r="E149" s="2">
        <v>145</v>
      </c>
      <c r="F149" s="75">
        <f t="shared" si="16"/>
        <v>4</v>
      </c>
      <c r="G149" s="2" t="s">
        <v>22</v>
      </c>
      <c r="H149" s="75" t="str">
        <f>IF(AND('Math Grids'!C161&gt;="A",'Math Grids'!C161&lt;="E"),'Math Grids'!C161,"")</f>
        <v/>
      </c>
      <c r="I149" s="75">
        <f t="shared" si="18"/>
        <v>0</v>
      </c>
      <c r="J149" s="75">
        <f t="shared" si="19"/>
        <v>0</v>
      </c>
      <c r="Q149" s="8"/>
    </row>
    <row r="150" spans="2:17" x14ac:dyDescent="0.25">
      <c r="B150" s="75">
        <f t="shared" si="17"/>
        <v>41</v>
      </c>
      <c r="C150" s="2">
        <v>167</v>
      </c>
      <c r="D150" s="2">
        <v>5</v>
      </c>
      <c r="E150" s="2">
        <v>146</v>
      </c>
      <c r="F150" s="75">
        <f t="shared" si="16"/>
        <v>5</v>
      </c>
      <c r="G150" s="2" t="s">
        <v>24</v>
      </c>
      <c r="H150" s="75" t="str">
        <f>IF(AND('Math Grids'!C162&gt;="A",'Math Grids'!C162&lt;="E"),'Math Grids'!C162,"")</f>
        <v/>
      </c>
      <c r="I150" s="75">
        <f t="shared" si="18"/>
        <v>0</v>
      </c>
      <c r="J150" s="75">
        <f t="shared" si="19"/>
        <v>0</v>
      </c>
      <c r="Q150" s="8"/>
    </row>
    <row r="151" spans="2:17" x14ac:dyDescent="0.25">
      <c r="B151" s="75">
        <f t="shared" si="17"/>
        <v>42</v>
      </c>
      <c r="C151" s="2">
        <v>171</v>
      </c>
      <c r="D151" s="2">
        <v>5</v>
      </c>
      <c r="E151" s="2">
        <v>147</v>
      </c>
      <c r="F151" s="75">
        <f t="shared" si="16"/>
        <v>6</v>
      </c>
      <c r="G151" s="2" t="s">
        <v>26</v>
      </c>
      <c r="H151" s="75" t="str">
        <f>IF(AND('Math Grids'!C163&gt;="A",'Math Grids'!C163&lt;="E"),'Math Grids'!C163,"")</f>
        <v/>
      </c>
      <c r="I151" s="75">
        <f t="shared" si="18"/>
        <v>0</v>
      </c>
      <c r="J151" s="75">
        <f t="shared" si="19"/>
        <v>0</v>
      </c>
      <c r="Q151" s="8"/>
    </row>
    <row r="152" spans="2:17" x14ac:dyDescent="0.25">
      <c r="B152" s="75">
        <f t="shared" si="17"/>
        <v>43</v>
      </c>
      <c r="C152" s="2">
        <v>173</v>
      </c>
      <c r="D152" s="2">
        <v>5</v>
      </c>
      <c r="E152" s="2">
        <v>148</v>
      </c>
      <c r="F152" s="75">
        <f t="shared" si="16"/>
        <v>7</v>
      </c>
      <c r="G152" s="2" t="s">
        <v>26</v>
      </c>
      <c r="H152" s="75" t="str">
        <f>IF(AND('Math Grids'!C164&gt;="A",'Math Grids'!C164&lt;="E"),'Math Grids'!C164,"")</f>
        <v/>
      </c>
      <c r="I152" s="75">
        <f t="shared" si="18"/>
        <v>0</v>
      </c>
      <c r="J152" s="75">
        <f t="shared" si="19"/>
        <v>0</v>
      </c>
      <c r="Q152" s="8"/>
    </row>
    <row r="153" spans="2:17" x14ac:dyDescent="0.25">
      <c r="B153" s="75">
        <f t="shared" si="17"/>
        <v>1</v>
      </c>
      <c r="C153" s="2">
        <v>31</v>
      </c>
      <c r="D153" s="2">
        <v>6</v>
      </c>
      <c r="E153" s="2">
        <v>149</v>
      </c>
      <c r="F153" s="75">
        <f t="shared" si="16"/>
        <v>6</v>
      </c>
      <c r="G153" s="2" t="s">
        <v>26</v>
      </c>
      <c r="H153" s="75" t="str">
        <f>IF(AND('Math Grids'!C165&gt;="A",'Math Grids'!C165&lt;="E"),'Math Grids'!C165,"")</f>
        <v/>
      </c>
      <c r="I153" s="75">
        <f t="shared" si="18"/>
        <v>0</v>
      </c>
      <c r="J153" s="75">
        <f t="shared" si="19"/>
        <v>0</v>
      </c>
      <c r="Q153" s="8"/>
    </row>
    <row r="154" spans="2:17" x14ac:dyDescent="0.25">
      <c r="B154" s="75">
        <f t="shared" si="17"/>
        <v>2</v>
      </c>
      <c r="C154" s="2">
        <v>68</v>
      </c>
      <c r="D154" s="2">
        <v>6</v>
      </c>
      <c r="E154" s="2">
        <v>150</v>
      </c>
      <c r="F154" s="75">
        <f t="shared" si="16"/>
        <v>4</v>
      </c>
      <c r="G154" s="2" t="s">
        <v>24</v>
      </c>
      <c r="H154" s="75" t="str">
        <f>IF(AND('Math Grids'!C166&gt;="A",'Math Grids'!C166&lt;="E"),'Math Grids'!C166,"")</f>
        <v/>
      </c>
      <c r="I154" s="75">
        <f t="shared" si="18"/>
        <v>0</v>
      </c>
      <c r="J154" s="75">
        <f t="shared" si="19"/>
        <v>0</v>
      </c>
      <c r="Q154" s="8"/>
    </row>
    <row r="155" spans="2:17" x14ac:dyDescent="0.25">
      <c r="B155" s="75">
        <f t="shared" si="17"/>
        <v>3</v>
      </c>
      <c r="C155" s="2">
        <v>78</v>
      </c>
      <c r="D155" s="2">
        <v>6</v>
      </c>
      <c r="E155" s="2">
        <v>151</v>
      </c>
      <c r="F155" s="75">
        <f t="shared" si="16"/>
        <v>8</v>
      </c>
      <c r="G155" s="2" t="s">
        <v>26</v>
      </c>
      <c r="H155" s="75" t="str">
        <f>IF(AND('Math Grids'!C167&gt;="A",'Math Grids'!C167&lt;="E"),'Math Grids'!C167,"")</f>
        <v/>
      </c>
      <c r="I155" s="75">
        <f t="shared" si="18"/>
        <v>0</v>
      </c>
      <c r="J155" s="75">
        <f t="shared" si="19"/>
        <v>0</v>
      </c>
      <c r="Q155" s="8"/>
    </row>
    <row r="156" spans="2:17" x14ac:dyDescent="0.25">
      <c r="B156" s="75">
        <f t="shared" si="17"/>
        <v>4</v>
      </c>
      <c r="C156" s="2">
        <v>98</v>
      </c>
      <c r="D156" s="2">
        <v>6</v>
      </c>
      <c r="E156" s="2">
        <v>152</v>
      </c>
      <c r="F156" s="75">
        <f t="shared" si="16"/>
        <v>3</v>
      </c>
      <c r="G156" s="2" t="s">
        <v>25</v>
      </c>
      <c r="H156" s="75" t="str">
        <f>IF(AND('Math Grids'!C168&gt;="A",'Math Grids'!C168&lt;="E"),'Math Grids'!C168,"")</f>
        <v/>
      </c>
      <c r="I156" s="75">
        <f t="shared" si="18"/>
        <v>0</v>
      </c>
      <c r="J156" s="75">
        <f t="shared" si="19"/>
        <v>0</v>
      </c>
      <c r="Q156" s="8"/>
    </row>
    <row r="157" spans="2:17" x14ac:dyDescent="0.25">
      <c r="B157" s="75">
        <f t="shared" si="17"/>
        <v>5</v>
      </c>
      <c r="C157" s="2">
        <v>109</v>
      </c>
      <c r="D157" s="2">
        <v>6</v>
      </c>
      <c r="E157" s="2">
        <v>153</v>
      </c>
      <c r="F157" s="75">
        <f t="shared" si="16"/>
        <v>4</v>
      </c>
      <c r="G157" s="2" t="s">
        <v>25</v>
      </c>
      <c r="H157" s="75" t="str">
        <f>IF(AND('Math Grids'!C169&gt;="A",'Math Grids'!C169&lt;="E"),'Math Grids'!C169,"")</f>
        <v/>
      </c>
      <c r="I157" s="75">
        <f t="shared" si="18"/>
        <v>0</v>
      </c>
      <c r="J157" s="75">
        <f t="shared" si="19"/>
        <v>0</v>
      </c>
      <c r="Q157" s="8"/>
    </row>
    <row r="158" spans="2:17" x14ac:dyDescent="0.25">
      <c r="B158" s="75">
        <f t="shared" si="17"/>
        <v>6</v>
      </c>
      <c r="C158" s="2">
        <v>112</v>
      </c>
      <c r="D158" s="2">
        <v>6</v>
      </c>
      <c r="E158" s="2">
        <v>154</v>
      </c>
      <c r="F158" s="75">
        <f t="shared" si="16"/>
        <v>5</v>
      </c>
      <c r="G158" s="2" t="s">
        <v>22</v>
      </c>
      <c r="H158" s="75" t="str">
        <f>IF(AND('Math Grids'!C170&gt;="A",'Math Grids'!C170&lt;="E"),'Math Grids'!C170,"")</f>
        <v/>
      </c>
      <c r="I158" s="75">
        <f t="shared" si="18"/>
        <v>0</v>
      </c>
      <c r="J158" s="75">
        <f t="shared" si="19"/>
        <v>0</v>
      </c>
      <c r="Q158" s="8"/>
    </row>
    <row r="159" spans="2:17" x14ac:dyDescent="0.25">
      <c r="B159" s="75">
        <f t="shared" si="17"/>
        <v>7</v>
      </c>
      <c r="C159" s="2">
        <v>125</v>
      </c>
      <c r="D159" s="2">
        <v>6</v>
      </c>
      <c r="E159" s="2">
        <v>155</v>
      </c>
      <c r="F159" s="75">
        <f t="shared" si="16"/>
        <v>5</v>
      </c>
      <c r="G159" s="2" t="s">
        <v>23</v>
      </c>
      <c r="H159" s="75" t="str">
        <f>IF(AND('Math Grids'!C171&gt;="A",'Math Grids'!C171&lt;="E"),'Math Grids'!C171,"")</f>
        <v/>
      </c>
      <c r="I159" s="75">
        <f t="shared" si="18"/>
        <v>0</v>
      </c>
      <c r="J159" s="75">
        <f t="shared" si="19"/>
        <v>0</v>
      </c>
      <c r="Q159" s="8"/>
    </row>
    <row r="160" spans="2:17" x14ac:dyDescent="0.25">
      <c r="B160" s="75">
        <f t="shared" si="17"/>
        <v>8</v>
      </c>
      <c r="C160" s="2">
        <v>144</v>
      </c>
      <c r="D160" s="2">
        <v>6</v>
      </c>
      <c r="E160" s="2">
        <v>156</v>
      </c>
      <c r="F160" s="75">
        <f t="shared" si="16"/>
        <v>3</v>
      </c>
      <c r="G160" s="2" t="s">
        <v>25</v>
      </c>
      <c r="H160" s="75" t="str">
        <f>IF(AND('Math Grids'!C172&gt;="A",'Math Grids'!C172&lt;="E"),'Math Grids'!C172,"")</f>
        <v/>
      </c>
      <c r="I160" s="75">
        <f t="shared" si="18"/>
        <v>0</v>
      </c>
      <c r="J160" s="75">
        <f t="shared" si="19"/>
        <v>0</v>
      </c>
      <c r="Q160" s="8"/>
    </row>
    <row r="161" spans="2:17" x14ac:dyDescent="0.25">
      <c r="B161" s="75">
        <f t="shared" si="17"/>
        <v>9</v>
      </c>
      <c r="C161" s="2">
        <v>147</v>
      </c>
      <c r="D161" s="2">
        <v>6</v>
      </c>
      <c r="E161" s="2">
        <v>157</v>
      </c>
      <c r="F161" s="75">
        <f t="shared" si="16"/>
        <v>4</v>
      </c>
      <c r="G161" s="2" t="s">
        <v>23</v>
      </c>
      <c r="H161" s="75" t="str">
        <f>IF(AND('Math Grids'!C173&gt;="A",'Math Grids'!C173&lt;="E"),'Math Grids'!C173,"")</f>
        <v/>
      </c>
      <c r="I161" s="75">
        <f t="shared" si="18"/>
        <v>0</v>
      </c>
      <c r="J161" s="75">
        <f t="shared" si="19"/>
        <v>0</v>
      </c>
      <c r="Q161" s="8"/>
    </row>
    <row r="162" spans="2:17" x14ac:dyDescent="0.25">
      <c r="B162" s="75">
        <f t="shared" si="17"/>
        <v>10</v>
      </c>
      <c r="C162" s="2">
        <v>149</v>
      </c>
      <c r="D162" s="2">
        <v>6</v>
      </c>
      <c r="E162" s="2">
        <v>158</v>
      </c>
      <c r="F162" s="75">
        <f t="shared" si="16"/>
        <v>1</v>
      </c>
      <c r="G162" s="2" t="s">
        <v>25</v>
      </c>
      <c r="H162" s="75" t="str">
        <f>IF(AND('Math Grids'!C174&gt;="A",'Math Grids'!C174&lt;="E"),'Math Grids'!C174,"")</f>
        <v/>
      </c>
      <c r="I162" s="75">
        <f t="shared" si="18"/>
        <v>0</v>
      </c>
      <c r="J162" s="75">
        <f t="shared" si="19"/>
        <v>0</v>
      </c>
      <c r="Q162" s="8"/>
    </row>
    <row r="163" spans="2:17" x14ac:dyDescent="0.25">
      <c r="B163" s="75">
        <f t="shared" si="17"/>
        <v>11</v>
      </c>
      <c r="C163" s="2">
        <v>164</v>
      </c>
      <c r="D163" s="2">
        <v>6</v>
      </c>
      <c r="E163" s="2">
        <v>159</v>
      </c>
      <c r="F163" s="75">
        <f t="shared" si="16"/>
        <v>1</v>
      </c>
      <c r="G163" s="2" t="s">
        <v>24</v>
      </c>
      <c r="H163" s="75" t="str">
        <f>IF(AND('Math Grids'!C175&gt;="A",'Math Grids'!C175&lt;="E"),'Math Grids'!C175,"")</f>
        <v/>
      </c>
      <c r="I163" s="75">
        <f t="shared" si="18"/>
        <v>0</v>
      </c>
      <c r="J163" s="75">
        <f t="shared" si="19"/>
        <v>0</v>
      </c>
      <c r="Q163" s="8"/>
    </row>
    <row r="164" spans="2:17" x14ac:dyDescent="0.25">
      <c r="B164" s="75">
        <f t="shared" si="17"/>
        <v>12</v>
      </c>
      <c r="C164" s="2">
        <v>169</v>
      </c>
      <c r="D164" s="2">
        <v>6</v>
      </c>
      <c r="E164" s="2">
        <v>160</v>
      </c>
      <c r="F164" s="75">
        <f t="shared" si="16"/>
        <v>9</v>
      </c>
      <c r="G164" s="2" t="s">
        <v>23</v>
      </c>
      <c r="H164" s="75" t="str">
        <f>IF(AND('Math Grids'!C176&gt;="A",'Math Grids'!C176&lt;="E"),'Math Grids'!C176,"")</f>
        <v/>
      </c>
      <c r="I164" s="75">
        <f t="shared" si="18"/>
        <v>0</v>
      </c>
      <c r="J164" s="75">
        <f t="shared" si="19"/>
        <v>0</v>
      </c>
      <c r="Q164" s="8"/>
    </row>
    <row r="165" spans="2:17" x14ac:dyDescent="0.25">
      <c r="B165" s="75">
        <f t="shared" si="17"/>
        <v>13</v>
      </c>
      <c r="C165" s="2">
        <v>172</v>
      </c>
      <c r="D165" s="2">
        <v>6</v>
      </c>
      <c r="E165" s="2">
        <v>161</v>
      </c>
      <c r="F165" s="75">
        <f t="shared" si="16"/>
        <v>7</v>
      </c>
      <c r="G165" s="2" t="s">
        <v>24</v>
      </c>
      <c r="H165" s="75" t="str">
        <f>IF(AND('Math Grids'!C177&gt;="A",'Math Grids'!C177&lt;="E"),'Math Grids'!C177,"")</f>
        <v/>
      </c>
      <c r="I165" s="75">
        <f t="shared" si="18"/>
        <v>0</v>
      </c>
      <c r="J165" s="75">
        <f t="shared" si="19"/>
        <v>0</v>
      </c>
      <c r="Q165" s="8"/>
    </row>
    <row r="166" spans="2:17" x14ac:dyDescent="0.25">
      <c r="B166" s="75">
        <f t="shared" si="17"/>
        <v>1</v>
      </c>
      <c r="C166" s="2">
        <v>32</v>
      </c>
      <c r="D166" s="2">
        <v>7</v>
      </c>
      <c r="E166" s="2">
        <v>162</v>
      </c>
      <c r="F166" s="75">
        <f t="shared" si="16"/>
        <v>4</v>
      </c>
      <c r="G166" s="2" t="s">
        <v>22</v>
      </c>
      <c r="H166" s="75" t="str">
        <f>IF(AND('Math Grids'!C178&gt;="A",'Math Grids'!C178&lt;="E"),'Math Grids'!C178,"")</f>
        <v/>
      </c>
      <c r="I166" s="75">
        <f t="shared" si="18"/>
        <v>0</v>
      </c>
      <c r="J166" s="75">
        <f t="shared" si="19"/>
        <v>0</v>
      </c>
      <c r="Q166" s="8"/>
    </row>
    <row r="167" spans="2:17" x14ac:dyDescent="0.25">
      <c r="B167" s="75">
        <f t="shared" si="17"/>
        <v>2</v>
      </c>
      <c r="C167" s="2">
        <v>63</v>
      </c>
      <c r="D167" s="2">
        <v>7</v>
      </c>
      <c r="E167" s="2">
        <v>163</v>
      </c>
      <c r="F167" s="75">
        <f t="shared" si="16"/>
        <v>2</v>
      </c>
      <c r="G167" s="2" t="s">
        <v>23</v>
      </c>
      <c r="H167" s="75" t="str">
        <f>IF(AND('Math Grids'!C179&gt;="A",'Math Grids'!C179&lt;="E"),'Math Grids'!C179,"")</f>
        <v/>
      </c>
      <c r="I167" s="75">
        <f t="shared" si="18"/>
        <v>0</v>
      </c>
      <c r="J167" s="75">
        <f t="shared" si="19"/>
        <v>0</v>
      </c>
      <c r="Q167" s="8"/>
    </row>
    <row r="168" spans="2:17" x14ac:dyDescent="0.25">
      <c r="B168" s="75">
        <f t="shared" si="17"/>
        <v>3</v>
      </c>
      <c r="C168" s="2">
        <v>70</v>
      </c>
      <c r="D168" s="2">
        <v>7</v>
      </c>
      <c r="E168" s="2">
        <v>164</v>
      </c>
      <c r="F168" s="75">
        <f t="shared" si="16"/>
        <v>6</v>
      </c>
      <c r="G168" s="2" t="s">
        <v>24</v>
      </c>
      <c r="H168" s="75" t="str">
        <f>IF(AND('Math Grids'!C180&gt;="A",'Math Grids'!C180&lt;="E"),'Math Grids'!C180,"")</f>
        <v/>
      </c>
      <c r="I168" s="75">
        <f t="shared" si="18"/>
        <v>0</v>
      </c>
      <c r="J168" s="75">
        <f t="shared" si="19"/>
        <v>0</v>
      </c>
      <c r="Q168" s="8"/>
    </row>
    <row r="169" spans="2:17" x14ac:dyDescent="0.25">
      <c r="B169" s="75">
        <f t="shared" si="17"/>
        <v>4</v>
      </c>
      <c r="C169" s="2">
        <v>81</v>
      </c>
      <c r="D169" s="2">
        <v>7</v>
      </c>
      <c r="E169" s="2">
        <v>165</v>
      </c>
      <c r="F169" s="75">
        <f t="shared" si="16"/>
        <v>5</v>
      </c>
      <c r="G169" s="2" t="s">
        <v>24</v>
      </c>
      <c r="H169" s="75" t="str">
        <f>IF(AND('Math Grids'!C181&gt;="A",'Math Grids'!C181&lt;="E"),'Math Grids'!C181,"")</f>
        <v/>
      </c>
      <c r="I169" s="75">
        <f t="shared" si="18"/>
        <v>0</v>
      </c>
      <c r="J169" s="75">
        <f t="shared" si="19"/>
        <v>0</v>
      </c>
      <c r="Q169" s="8"/>
    </row>
    <row r="170" spans="2:17" x14ac:dyDescent="0.25">
      <c r="B170" s="75">
        <f t="shared" si="17"/>
        <v>5</v>
      </c>
      <c r="C170" s="2">
        <v>84</v>
      </c>
      <c r="D170" s="2">
        <v>7</v>
      </c>
      <c r="E170" s="2">
        <v>166</v>
      </c>
      <c r="F170" s="75">
        <f t="shared" si="16"/>
        <v>3</v>
      </c>
      <c r="G170" s="2" t="s">
        <v>24</v>
      </c>
      <c r="H170" s="75" t="str">
        <f>IF(AND('Math Grids'!C182&gt;="A",'Math Grids'!C182&lt;="E"),'Math Grids'!C182,"")</f>
        <v/>
      </c>
      <c r="I170" s="75">
        <f t="shared" si="18"/>
        <v>0</v>
      </c>
      <c r="J170" s="75">
        <f t="shared" si="19"/>
        <v>0</v>
      </c>
      <c r="Q170" s="8"/>
    </row>
    <row r="171" spans="2:17" x14ac:dyDescent="0.25">
      <c r="B171" s="75">
        <f t="shared" si="17"/>
        <v>6</v>
      </c>
      <c r="C171" s="2">
        <v>104</v>
      </c>
      <c r="D171" s="2">
        <v>7</v>
      </c>
      <c r="E171" s="2">
        <v>167</v>
      </c>
      <c r="F171" s="75">
        <f t="shared" si="16"/>
        <v>5</v>
      </c>
      <c r="G171" s="2" t="s">
        <v>24</v>
      </c>
      <c r="H171" s="75" t="str">
        <f>IF(AND('Math Grids'!C183&gt;="A",'Math Grids'!C183&lt;="E"),'Math Grids'!C183,"")</f>
        <v/>
      </c>
      <c r="I171" s="75">
        <f t="shared" si="18"/>
        <v>0</v>
      </c>
      <c r="J171" s="75">
        <f t="shared" si="19"/>
        <v>0</v>
      </c>
      <c r="Q171" s="8"/>
    </row>
    <row r="172" spans="2:17" x14ac:dyDescent="0.25">
      <c r="B172" s="75">
        <f t="shared" si="17"/>
        <v>7</v>
      </c>
      <c r="C172" s="2">
        <v>116</v>
      </c>
      <c r="D172" s="2">
        <v>7</v>
      </c>
      <c r="E172" s="2">
        <v>168</v>
      </c>
      <c r="F172" s="75">
        <f t="shared" si="16"/>
        <v>1</v>
      </c>
      <c r="G172" s="2" t="s">
        <v>22</v>
      </c>
      <c r="H172" s="75" t="str">
        <f>IF(AND('Math Grids'!C184&gt;="A",'Math Grids'!C184&lt;="E"),'Math Grids'!C184,"")</f>
        <v/>
      </c>
      <c r="I172" s="75">
        <f t="shared" si="18"/>
        <v>0</v>
      </c>
      <c r="J172" s="75">
        <f t="shared" si="19"/>
        <v>0</v>
      </c>
      <c r="Q172" s="8"/>
    </row>
    <row r="173" spans="2:17" x14ac:dyDescent="0.25">
      <c r="B173" s="75">
        <f t="shared" si="17"/>
        <v>8</v>
      </c>
      <c r="C173" s="2">
        <v>129</v>
      </c>
      <c r="D173" s="2">
        <v>7</v>
      </c>
      <c r="E173" s="2">
        <v>169</v>
      </c>
      <c r="F173" s="75">
        <f t="shared" si="16"/>
        <v>6</v>
      </c>
      <c r="G173" s="2" t="s">
        <v>22</v>
      </c>
      <c r="H173" s="75" t="str">
        <f>IF(AND('Math Grids'!C185&gt;="A",'Math Grids'!C185&lt;="E"),'Math Grids'!C185,"")</f>
        <v/>
      </c>
      <c r="I173" s="75">
        <f t="shared" si="18"/>
        <v>0</v>
      </c>
      <c r="J173" s="75">
        <f t="shared" si="19"/>
        <v>0</v>
      </c>
      <c r="Q173" s="8"/>
    </row>
    <row r="174" spans="2:17" x14ac:dyDescent="0.25">
      <c r="B174" s="75">
        <f t="shared" si="17"/>
        <v>9</v>
      </c>
      <c r="C174" s="2">
        <v>137</v>
      </c>
      <c r="D174" s="2">
        <v>7</v>
      </c>
      <c r="E174" s="2">
        <v>170</v>
      </c>
      <c r="F174" s="75">
        <f t="shared" si="16"/>
        <v>2</v>
      </c>
      <c r="G174" s="2" t="s">
        <v>22</v>
      </c>
      <c r="H174" s="75" t="str">
        <f>IF(AND('Math Grids'!C186&gt;="A",'Math Grids'!C186&lt;="E"),'Math Grids'!C186,"")</f>
        <v/>
      </c>
      <c r="I174" s="75">
        <f t="shared" si="18"/>
        <v>0</v>
      </c>
      <c r="J174" s="75">
        <f t="shared" si="19"/>
        <v>0</v>
      </c>
      <c r="Q174" s="8"/>
    </row>
    <row r="175" spans="2:17" x14ac:dyDescent="0.25">
      <c r="B175" s="75">
        <f t="shared" si="17"/>
        <v>10</v>
      </c>
      <c r="C175" s="2">
        <v>148</v>
      </c>
      <c r="D175" s="2">
        <v>7</v>
      </c>
      <c r="E175" s="2">
        <v>171</v>
      </c>
      <c r="F175" s="75">
        <f t="shared" si="16"/>
        <v>5</v>
      </c>
      <c r="G175" s="2" t="s">
        <v>23</v>
      </c>
      <c r="H175" s="75" t="str">
        <f>IF(AND('Math Grids'!C187&gt;="A",'Math Grids'!C187&lt;="E"),'Math Grids'!C187,"")</f>
        <v/>
      </c>
      <c r="I175" s="75">
        <f t="shared" si="18"/>
        <v>0</v>
      </c>
      <c r="J175" s="75">
        <f t="shared" si="19"/>
        <v>0</v>
      </c>
      <c r="Q175" s="8"/>
    </row>
    <row r="176" spans="2:17" x14ac:dyDescent="0.25">
      <c r="B176" s="75">
        <f t="shared" si="17"/>
        <v>11</v>
      </c>
      <c r="C176" s="2">
        <v>161</v>
      </c>
      <c r="D176" s="2">
        <v>7</v>
      </c>
      <c r="E176" s="2">
        <v>172</v>
      </c>
      <c r="F176" s="75">
        <f t="shared" si="16"/>
        <v>6</v>
      </c>
      <c r="G176" s="2" t="s">
        <v>22</v>
      </c>
      <c r="H176" s="75" t="str">
        <f>IF(AND('Math Grids'!C188&gt;="A",'Math Grids'!C188&lt;="E"),'Math Grids'!C188,"")</f>
        <v/>
      </c>
      <c r="I176" s="75">
        <f t="shared" si="18"/>
        <v>0</v>
      </c>
      <c r="J176" s="75">
        <f t="shared" si="19"/>
        <v>0</v>
      </c>
      <c r="Q176" s="8"/>
    </row>
    <row r="177" spans="2:17" x14ac:dyDescent="0.25">
      <c r="B177" s="75">
        <f t="shared" si="17"/>
        <v>1</v>
      </c>
      <c r="C177" s="2">
        <v>132</v>
      </c>
      <c r="D177" s="2">
        <v>8</v>
      </c>
      <c r="E177" s="2">
        <v>173</v>
      </c>
      <c r="F177" s="75">
        <f t="shared" si="16"/>
        <v>5</v>
      </c>
      <c r="G177" s="2" t="s">
        <v>26</v>
      </c>
      <c r="H177" s="75" t="str">
        <f>IF(AND('Math Grids'!C189&gt;="A",'Math Grids'!C189&lt;="E"),'Math Grids'!C189,"")</f>
        <v/>
      </c>
      <c r="I177" s="75">
        <f t="shared" si="18"/>
        <v>0</v>
      </c>
      <c r="J177" s="75">
        <f t="shared" si="19"/>
        <v>0</v>
      </c>
      <c r="Q177" s="8"/>
    </row>
    <row r="178" spans="2:17" x14ac:dyDescent="0.25">
      <c r="B178" s="75">
        <f t="shared" si="17"/>
        <v>2</v>
      </c>
      <c r="C178" s="2">
        <v>151</v>
      </c>
      <c r="D178" s="2">
        <v>8</v>
      </c>
      <c r="E178" s="2">
        <v>174</v>
      </c>
      <c r="F178" s="75">
        <f t="shared" si="16"/>
        <v>1</v>
      </c>
      <c r="G178" s="2" t="s">
        <v>25</v>
      </c>
      <c r="H178" s="75" t="str">
        <f>IF(AND('Math Grids'!C190&gt;="A",'Math Grids'!C190&lt;="E"),'Math Grids'!C190,"")</f>
        <v/>
      </c>
      <c r="I178" s="75">
        <f t="shared" si="18"/>
        <v>0</v>
      </c>
      <c r="J178" s="75">
        <f t="shared" si="19"/>
        <v>0</v>
      </c>
      <c r="Q178" s="8"/>
    </row>
    <row r="179" spans="2:17" x14ac:dyDescent="0.25">
      <c r="B179" s="75">
        <f t="shared" si="17"/>
        <v>1</v>
      </c>
      <c r="C179" s="2">
        <v>79</v>
      </c>
      <c r="D179" s="2">
        <v>9</v>
      </c>
      <c r="E179" s="2">
        <v>175</v>
      </c>
      <c r="F179" s="75">
        <f t="shared" si="16"/>
        <v>4</v>
      </c>
      <c r="G179" s="2" t="s">
        <v>26</v>
      </c>
      <c r="H179" s="75" t="str">
        <f>IF(AND('Math Grids'!C191&gt;="A",'Math Grids'!C191&lt;="E"),'Math Grids'!C191,"")</f>
        <v/>
      </c>
      <c r="I179" s="75">
        <f t="shared" si="18"/>
        <v>0</v>
      </c>
      <c r="J179" s="75">
        <f t="shared" si="19"/>
        <v>0</v>
      </c>
      <c r="Q179" s="8"/>
    </row>
    <row r="180" spans="2:17" x14ac:dyDescent="0.25">
      <c r="B180" s="75">
        <f t="shared" si="17"/>
        <v>2</v>
      </c>
      <c r="C180" s="2">
        <v>160</v>
      </c>
      <c r="D180" s="2">
        <v>9</v>
      </c>
      <c r="E180" s="2">
        <v>176</v>
      </c>
      <c r="F180" s="75">
        <f t="shared" si="16"/>
        <v>1</v>
      </c>
      <c r="G180" s="2" t="s">
        <v>22</v>
      </c>
      <c r="H180" s="75" t="str">
        <f>IF(AND('Math Grids'!C192&gt;="A",'Math Grids'!C192&lt;="E"),'Math Grids'!C192,"")</f>
        <v/>
      </c>
      <c r="I180" s="75">
        <f t="shared" si="18"/>
        <v>0</v>
      </c>
      <c r="J180" s="75">
        <f t="shared" si="19"/>
        <v>0</v>
      </c>
      <c r="Q180" s="8"/>
    </row>
    <row r="183" spans="2:17" x14ac:dyDescent="0.25">
      <c r="B183" t="s">
        <v>89</v>
      </c>
    </row>
  </sheetData>
  <mergeCells count="6">
    <mergeCell ref="E3:J3"/>
    <mergeCell ref="B2:J2"/>
    <mergeCell ref="B3:D3"/>
    <mergeCell ref="L3:N3"/>
    <mergeCell ref="O3:T3"/>
    <mergeCell ref="L2:T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71"/>
  <sheetViews>
    <sheetView showGridLines="0" zoomScale="80" zoomScaleNormal="80" workbookViewId="0"/>
  </sheetViews>
  <sheetFormatPr defaultRowHeight="15" x14ac:dyDescent="0.25"/>
  <cols>
    <col min="1" max="1" width="2.5703125" customWidth="1"/>
    <col min="2" max="2" width="2.85546875" bestFit="1" customWidth="1"/>
    <col min="3" max="3" width="23.5703125" bestFit="1" customWidth="1"/>
    <col min="4" max="13" width="13.42578125" customWidth="1"/>
    <col min="14" max="15" width="7.85546875" customWidth="1"/>
    <col min="16" max="16" width="6.7109375" customWidth="1"/>
    <col min="17" max="17" width="19.140625" bestFit="1" customWidth="1"/>
    <col min="18" max="19" width="6.7109375" customWidth="1"/>
    <col min="20" max="25" width="8.5703125" bestFit="1" customWidth="1"/>
    <col min="26" max="26" width="6.7109375" customWidth="1"/>
    <col min="27" max="31" width="8.5703125" bestFit="1" customWidth="1"/>
    <col min="32" max="36" width="6.7109375" customWidth="1"/>
    <col min="37" max="37" width="8.42578125" bestFit="1" customWidth="1"/>
    <col min="38" max="46" width="6.7109375" customWidth="1"/>
    <col min="47" max="51" width="7" customWidth="1"/>
    <col min="52" max="53" width="3" customWidth="1"/>
  </cols>
  <sheetData>
    <row r="2" spans="1:53" x14ac:dyDescent="0.25">
      <c r="C2" t="s">
        <v>27</v>
      </c>
      <c r="D2" s="65">
        <v>37</v>
      </c>
    </row>
    <row r="3" spans="1:53" x14ac:dyDescent="0.25">
      <c r="C3" t="s">
        <v>28</v>
      </c>
      <c r="D3" s="65">
        <v>8</v>
      </c>
    </row>
    <row r="4" spans="1:53" x14ac:dyDescent="0.25">
      <c r="C4" t="s">
        <v>29</v>
      </c>
      <c r="D4" s="1">
        <f>D2*D3</f>
        <v>296</v>
      </c>
    </row>
    <row r="5" spans="1:53" x14ac:dyDescent="0.25">
      <c r="C5" t="s">
        <v>30</v>
      </c>
      <c r="D5" s="1">
        <f>300-D4</f>
        <v>4</v>
      </c>
    </row>
    <row r="7" spans="1:53" x14ac:dyDescent="0.25">
      <c r="D7" s="158" t="s">
        <v>10</v>
      </c>
      <c r="E7" s="158"/>
      <c r="F7" s="162" t="s">
        <v>15</v>
      </c>
      <c r="G7" s="160"/>
      <c r="H7" s="158" t="s">
        <v>19</v>
      </c>
      <c r="I7" s="158"/>
      <c r="K7" s="163" t="s">
        <v>31</v>
      </c>
      <c r="L7" s="163"/>
      <c r="M7" s="163"/>
    </row>
    <row r="8" spans="1:53" x14ac:dyDescent="0.25">
      <c r="B8" s="1" t="s">
        <v>2</v>
      </c>
      <c r="D8" s="14" t="s">
        <v>18</v>
      </c>
      <c r="E8" s="14" t="s">
        <v>17</v>
      </c>
      <c r="F8" s="18" t="s">
        <v>18</v>
      </c>
      <c r="G8" s="20" t="s">
        <v>17</v>
      </c>
      <c r="H8" s="17" t="s">
        <v>18</v>
      </c>
      <c r="I8" s="17" t="s">
        <v>20</v>
      </c>
      <c r="K8" s="26" t="s">
        <v>32</v>
      </c>
      <c r="L8" s="26" t="s">
        <v>33</v>
      </c>
      <c r="M8" s="26" t="s">
        <v>19</v>
      </c>
      <c r="AZ8" s="1"/>
      <c r="BA8" s="1"/>
    </row>
    <row r="9" spans="1:53" x14ac:dyDescent="0.25">
      <c r="A9" s="1"/>
      <c r="B9" s="14">
        <v>1</v>
      </c>
      <c r="C9" s="22" t="s">
        <v>0</v>
      </c>
      <c r="D9" s="15">
        <f>COUNTIF(ANS!$F$5:$F$180,B9)</f>
        <v>45</v>
      </c>
      <c r="E9" s="9">
        <f t="shared" ref="E9:E17" si="0">D9/$D$18</f>
        <v>0.25568181818181818</v>
      </c>
      <c r="F9" s="16">
        <f>COUNTIF(ANS!$P$5:$P$128,B9)</f>
        <v>14</v>
      </c>
      <c r="G9" s="5">
        <f t="shared" ref="G9:G17" si="1">F9/$F$18</f>
        <v>0.11290322580645161</v>
      </c>
      <c r="H9" s="15">
        <f t="shared" ref="H9:H17" si="2">D9+F9</f>
        <v>59</v>
      </c>
      <c r="I9" s="9">
        <f t="shared" ref="I9:I17" si="3">H9/$H$18</f>
        <v>0.19666666666666666</v>
      </c>
      <c r="J9" s="25"/>
      <c r="K9" s="27">
        <v>1</v>
      </c>
      <c r="L9" s="28">
        <v>0</v>
      </c>
      <c r="M9" s="29">
        <f>L9+K9</f>
        <v>1</v>
      </c>
    </row>
    <row r="10" spans="1:53" x14ac:dyDescent="0.25">
      <c r="A10" s="1"/>
      <c r="B10" s="14">
        <v>2</v>
      </c>
      <c r="C10" s="23" t="s">
        <v>1</v>
      </c>
      <c r="D10" s="15">
        <f>COUNTIF(ANS!$F$5:$F$180,B10)</f>
        <v>9</v>
      </c>
      <c r="E10" s="9">
        <f t="shared" si="0"/>
        <v>5.113636363636364E-2</v>
      </c>
      <c r="F10" s="16">
        <f>COUNTIF(ANS!$P$5:$P$128,B10)</f>
        <v>6</v>
      </c>
      <c r="G10" s="5">
        <f t="shared" si="1"/>
        <v>4.8387096774193547E-2</v>
      </c>
      <c r="H10" s="15">
        <f t="shared" si="2"/>
        <v>15</v>
      </c>
      <c r="I10" s="9">
        <f t="shared" si="3"/>
        <v>0.05</v>
      </c>
      <c r="J10" s="25"/>
      <c r="K10" s="15">
        <v>0</v>
      </c>
      <c r="L10" s="16">
        <v>0</v>
      </c>
      <c r="M10" s="30">
        <f t="shared" ref="M10:M17" si="4">L10+K10</f>
        <v>0</v>
      </c>
    </row>
    <row r="11" spans="1:53" x14ac:dyDescent="0.25">
      <c r="A11" s="1"/>
      <c r="B11" s="14">
        <v>3</v>
      </c>
      <c r="C11" s="23" t="s">
        <v>3</v>
      </c>
      <c r="D11" s="15">
        <f>COUNTIF(ANS!$F$5:$F$180,B11)</f>
        <v>32</v>
      </c>
      <c r="E11" s="9">
        <f t="shared" si="0"/>
        <v>0.18181818181818182</v>
      </c>
      <c r="F11" s="16">
        <f>COUNTIF(ANS!$P$5:$P$128,B11)</f>
        <v>35</v>
      </c>
      <c r="G11" s="5">
        <f t="shared" si="1"/>
        <v>0.28225806451612906</v>
      </c>
      <c r="H11" s="15">
        <f t="shared" si="2"/>
        <v>67</v>
      </c>
      <c r="I11" s="9">
        <f t="shared" si="3"/>
        <v>0.22333333333333333</v>
      </c>
      <c r="J11" s="25"/>
      <c r="K11" s="15">
        <v>0</v>
      </c>
      <c r="L11" s="16">
        <v>1</v>
      </c>
      <c r="M11" s="30">
        <f t="shared" si="4"/>
        <v>1</v>
      </c>
    </row>
    <row r="12" spans="1:53" x14ac:dyDescent="0.25">
      <c r="A12" s="1"/>
      <c r="B12" s="14">
        <v>4</v>
      </c>
      <c r="C12" s="23" t="s">
        <v>4</v>
      </c>
      <c r="D12" s="15">
        <f>COUNTIF(ANS!$F$5:$F$180,B12)</f>
        <v>19</v>
      </c>
      <c r="E12" s="9">
        <f t="shared" si="0"/>
        <v>0.10795454545454546</v>
      </c>
      <c r="F12" s="16">
        <f>COUNTIF(ANS!$P$5:$P$128,B12)</f>
        <v>16</v>
      </c>
      <c r="G12" s="5">
        <f t="shared" si="1"/>
        <v>0.12903225806451613</v>
      </c>
      <c r="H12" s="15">
        <f t="shared" si="2"/>
        <v>35</v>
      </c>
      <c r="I12" s="9">
        <f t="shared" si="3"/>
        <v>0.11666666666666667</v>
      </c>
      <c r="J12" s="25"/>
      <c r="K12" s="15">
        <v>1</v>
      </c>
      <c r="L12" s="16">
        <v>0</v>
      </c>
      <c r="M12" s="30">
        <f t="shared" si="4"/>
        <v>1</v>
      </c>
    </row>
    <row r="13" spans="1:53" x14ac:dyDescent="0.25">
      <c r="A13" s="1"/>
      <c r="B13" s="14">
        <v>5</v>
      </c>
      <c r="C13" s="23" t="s">
        <v>5</v>
      </c>
      <c r="D13" s="15">
        <f>COUNTIF(ANS!$F$5:$F$180,B13)</f>
        <v>43</v>
      </c>
      <c r="E13" s="9">
        <f t="shared" si="0"/>
        <v>0.24431818181818182</v>
      </c>
      <c r="F13" s="16">
        <f>COUNTIF(ANS!$P$5:$P$128,B13)</f>
        <v>26</v>
      </c>
      <c r="G13" s="5">
        <f t="shared" si="1"/>
        <v>0.20967741935483872</v>
      </c>
      <c r="H13" s="15">
        <f t="shared" si="2"/>
        <v>69</v>
      </c>
      <c r="I13" s="9">
        <f t="shared" si="3"/>
        <v>0.23</v>
      </c>
      <c r="J13" s="25"/>
      <c r="K13" s="15">
        <v>1</v>
      </c>
      <c r="L13" s="16">
        <v>0</v>
      </c>
      <c r="M13" s="30">
        <f t="shared" si="4"/>
        <v>1</v>
      </c>
    </row>
    <row r="14" spans="1:53" x14ac:dyDescent="0.25">
      <c r="B14" s="14">
        <v>6</v>
      </c>
      <c r="C14" s="23" t="s">
        <v>6</v>
      </c>
      <c r="D14" s="15">
        <f>COUNTIF(ANS!$F$5:$F$180,B14)</f>
        <v>13</v>
      </c>
      <c r="E14" s="9">
        <f t="shared" si="0"/>
        <v>7.3863636363636367E-2</v>
      </c>
      <c r="F14" s="16">
        <f>COUNTIF(ANS!$P$5:$P$128,B14)</f>
        <v>16</v>
      </c>
      <c r="G14" s="5">
        <f t="shared" si="1"/>
        <v>0.12903225806451613</v>
      </c>
      <c r="H14" s="15">
        <f t="shared" si="2"/>
        <v>29</v>
      </c>
      <c r="I14" s="9">
        <f t="shared" si="3"/>
        <v>9.6666666666666665E-2</v>
      </c>
      <c r="J14" s="25"/>
      <c r="K14" s="15">
        <v>0</v>
      </c>
      <c r="L14" s="16">
        <v>0</v>
      </c>
      <c r="M14" s="30">
        <f t="shared" si="4"/>
        <v>0</v>
      </c>
    </row>
    <row r="15" spans="1:53" x14ac:dyDescent="0.25">
      <c r="B15" s="14">
        <v>7</v>
      </c>
      <c r="C15" s="23" t="s">
        <v>7</v>
      </c>
      <c r="D15" s="15">
        <f>COUNTIF(ANS!$F$5:$F$180,B15)</f>
        <v>11</v>
      </c>
      <c r="E15" s="9">
        <f t="shared" si="0"/>
        <v>6.25E-2</v>
      </c>
      <c r="F15" s="16">
        <f>COUNTIF(ANS!$P$5:$P$128,B15)</f>
        <v>10</v>
      </c>
      <c r="G15" s="5">
        <f t="shared" si="1"/>
        <v>8.0645161290322578E-2</v>
      </c>
      <c r="H15" s="15">
        <f t="shared" si="2"/>
        <v>21</v>
      </c>
      <c r="I15" s="9">
        <f t="shared" si="3"/>
        <v>7.0000000000000007E-2</v>
      </c>
      <c r="J15" s="25"/>
      <c r="K15" s="15">
        <v>0</v>
      </c>
      <c r="L15" s="16">
        <v>0</v>
      </c>
      <c r="M15" s="30">
        <f t="shared" si="4"/>
        <v>0</v>
      </c>
    </row>
    <row r="16" spans="1:53" x14ac:dyDescent="0.25">
      <c r="B16" s="14">
        <v>8</v>
      </c>
      <c r="C16" s="23" t="s">
        <v>8</v>
      </c>
      <c r="D16" s="15">
        <f>COUNTIF(ANS!$F$5:$F$180,B16)</f>
        <v>2</v>
      </c>
      <c r="E16" s="9">
        <f t="shared" si="0"/>
        <v>1.1363636363636364E-2</v>
      </c>
      <c r="F16" s="16">
        <f>COUNTIF(ANS!$P$5:$P$128,B16)</f>
        <v>0</v>
      </c>
      <c r="G16" s="5">
        <f t="shared" si="1"/>
        <v>0</v>
      </c>
      <c r="H16" s="15">
        <f t="shared" si="2"/>
        <v>2</v>
      </c>
      <c r="I16" s="9">
        <f t="shared" si="3"/>
        <v>6.6666666666666671E-3</v>
      </c>
      <c r="J16" s="25"/>
      <c r="K16" s="15">
        <v>0</v>
      </c>
      <c r="L16" s="16">
        <v>0</v>
      </c>
      <c r="M16" s="30">
        <f t="shared" si="4"/>
        <v>0</v>
      </c>
    </row>
    <row r="17" spans="2:13" x14ac:dyDescent="0.25">
      <c r="B17" s="14">
        <v>9</v>
      </c>
      <c r="C17" s="24" t="s">
        <v>9</v>
      </c>
      <c r="D17" s="15">
        <f>COUNTIF(ANS!$F$5:$F$180,B17)</f>
        <v>2</v>
      </c>
      <c r="E17" s="10">
        <f t="shared" si="0"/>
        <v>1.1363636363636364E-2</v>
      </c>
      <c r="F17" s="16">
        <f>COUNTIF(ANS!$P$5:$P$128,B17)</f>
        <v>1</v>
      </c>
      <c r="G17" s="6">
        <f t="shared" si="1"/>
        <v>8.0645161290322578E-3</v>
      </c>
      <c r="H17" s="7">
        <f t="shared" si="2"/>
        <v>3</v>
      </c>
      <c r="I17" s="10">
        <f t="shared" si="3"/>
        <v>0.01</v>
      </c>
      <c r="J17" s="25"/>
      <c r="K17" s="7">
        <v>0</v>
      </c>
      <c r="L17" s="19">
        <v>0</v>
      </c>
      <c r="M17" s="31">
        <f t="shared" si="4"/>
        <v>0</v>
      </c>
    </row>
    <row r="18" spans="2:13" x14ac:dyDescent="0.25">
      <c r="C18" s="14" t="s">
        <v>16</v>
      </c>
      <c r="D18" s="20">
        <f t="shared" ref="D18:I18" si="5">SUM(D9:D17)</f>
        <v>176</v>
      </c>
      <c r="E18" s="21">
        <f t="shared" si="5"/>
        <v>0.99999999999999989</v>
      </c>
      <c r="F18" s="11">
        <f t="shared" si="5"/>
        <v>124</v>
      </c>
      <c r="G18" s="12">
        <f t="shared" si="5"/>
        <v>1.0000000000000002</v>
      </c>
      <c r="H18" s="20">
        <f t="shared" si="5"/>
        <v>300</v>
      </c>
      <c r="I18" s="21">
        <f t="shared" si="5"/>
        <v>1</v>
      </c>
      <c r="K18" s="7">
        <f>SUM(K9:K17)</f>
        <v>3</v>
      </c>
      <c r="L18" s="19">
        <f>SUM(L9:L17)</f>
        <v>1</v>
      </c>
      <c r="M18" s="31">
        <f>SUM(M9:M17)</f>
        <v>4</v>
      </c>
    </row>
    <row r="19" spans="2:13" x14ac:dyDescent="0.25">
      <c r="D19" s="4"/>
      <c r="E19" s="4"/>
      <c r="F19" s="4"/>
    </row>
    <row r="20" spans="2:13" x14ac:dyDescent="0.25">
      <c r="D20" s="164" t="s">
        <v>34</v>
      </c>
      <c r="E20" s="165"/>
      <c r="F20" s="165"/>
      <c r="G20" s="165"/>
      <c r="H20" s="165"/>
      <c r="I20" s="166"/>
    </row>
    <row r="21" spans="2:13" x14ac:dyDescent="0.25">
      <c r="B21" s="1" t="s">
        <v>2</v>
      </c>
      <c r="D21" s="45" t="s">
        <v>32</v>
      </c>
      <c r="E21" s="45" t="s">
        <v>39</v>
      </c>
      <c r="F21" s="45" t="s">
        <v>33</v>
      </c>
      <c r="G21" s="45" t="s">
        <v>39</v>
      </c>
      <c r="H21" s="26" t="s">
        <v>19</v>
      </c>
      <c r="I21" s="26" t="s">
        <v>35</v>
      </c>
    </row>
    <row r="22" spans="2:13" x14ac:dyDescent="0.25">
      <c r="B22" s="17">
        <v>1</v>
      </c>
      <c r="C22" s="22" t="s">
        <v>0</v>
      </c>
      <c r="D22" s="15">
        <f t="shared" ref="D22:D30" si="6">D9-K9</f>
        <v>44</v>
      </c>
      <c r="E22" s="5">
        <f>D22/H22</f>
        <v>0.75862068965517238</v>
      </c>
      <c r="F22" s="16">
        <f t="shared" ref="F22:F30" si="7">F9-L9</f>
        <v>14</v>
      </c>
      <c r="G22" s="5">
        <f>F22/H22</f>
        <v>0.2413793103448276</v>
      </c>
      <c r="H22" s="16">
        <f t="shared" ref="H22:H30" si="8">D22+F22</f>
        <v>58</v>
      </c>
      <c r="I22" s="9">
        <f t="shared" ref="I22:I30" si="9">H22/$H$31</f>
        <v>0.19594594594594594</v>
      </c>
    </row>
    <row r="23" spans="2:13" x14ac:dyDescent="0.25">
      <c r="B23" s="17">
        <v>2</v>
      </c>
      <c r="C23" s="23" t="s">
        <v>1</v>
      </c>
      <c r="D23" s="15">
        <f t="shared" si="6"/>
        <v>9</v>
      </c>
      <c r="E23" s="5">
        <f t="shared" ref="E23:E30" si="10">D23/H23</f>
        <v>0.6</v>
      </c>
      <c r="F23" s="16">
        <f t="shared" si="7"/>
        <v>6</v>
      </c>
      <c r="G23" s="5">
        <f t="shared" ref="G23:G30" si="11">F23/H23</f>
        <v>0.4</v>
      </c>
      <c r="H23" s="16">
        <f t="shared" si="8"/>
        <v>15</v>
      </c>
      <c r="I23" s="9">
        <f t="shared" si="9"/>
        <v>5.0675675675675678E-2</v>
      </c>
    </row>
    <row r="24" spans="2:13" x14ac:dyDescent="0.25">
      <c r="B24" s="17">
        <v>3</v>
      </c>
      <c r="C24" s="23" t="s">
        <v>3</v>
      </c>
      <c r="D24" s="15">
        <f t="shared" si="6"/>
        <v>32</v>
      </c>
      <c r="E24" s="5">
        <f t="shared" si="10"/>
        <v>0.48484848484848486</v>
      </c>
      <c r="F24" s="16">
        <f t="shared" si="7"/>
        <v>34</v>
      </c>
      <c r="G24" s="5">
        <f t="shared" si="11"/>
        <v>0.51515151515151514</v>
      </c>
      <c r="H24" s="16">
        <f t="shared" si="8"/>
        <v>66</v>
      </c>
      <c r="I24" s="9">
        <f t="shared" si="9"/>
        <v>0.22297297297297297</v>
      </c>
    </row>
    <row r="25" spans="2:13" x14ac:dyDescent="0.25">
      <c r="B25" s="17">
        <v>4</v>
      </c>
      <c r="C25" s="23" t="s">
        <v>4</v>
      </c>
      <c r="D25" s="15">
        <f t="shared" si="6"/>
        <v>18</v>
      </c>
      <c r="E25" s="5">
        <f t="shared" si="10"/>
        <v>0.52941176470588236</v>
      </c>
      <c r="F25" s="16">
        <f t="shared" si="7"/>
        <v>16</v>
      </c>
      <c r="G25" s="5">
        <f t="shared" si="11"/>
        <v>0.47058823529411764</v>
      </c>
      <c r="H25" s="16">
        <f t="shared" si="8"/>
        <v>34</v>
      </c>
      <c r="I25" s="9">
        <f t="shared" si="9"/>
        <v>0.11486486486486487</v>
      </c>
    </row>
    <row r="26" spans="2:13" x14ac:dyDescent="0.25">
      <c r="B26" s="17">
        <v>5</v>
      </c>
      <c r="C26" s="23" t="s">
        <v>5</v>
      </c>
      <c r="D26" s="15">
        <f t="shared" si="6"/>
        <v>42</v>
      </c>
      <c r="E26" s="5">
        <f t="shared" si="10"/>
        <v>0.61764705882352944</v>
      </c>
      <c r="F26" s="16">
        <f t="shared" si="7"/>
        <v>26</v>
      </c>
      <c r="G26" s="5">
        <f t="shared" si="11"/>
        <v>0.38235294117647056</v>
      </c>
      <c r="H26" s="16">
        <f t="shared" si="8"/>
        <v>68</v>
      </c>
      <c r="I26" s="9">
        <f t="shared" si="9"/>
        <v>0.22972972972972974</v>
      </c>
    </row>
    <row r="27" spans="2:13" x14ac:dyDescent="0.25">
      <c r="B27" s="17">
        <v>6</v>
      </c>
      <c r="C27" s="23" t="s">
        <v>6</v>
      </c>
      <c r="D27" s="15">
        <f t="shared" si="6"/>
        <v>13</v>
      </c>
      <c r="E27" s="5">
        <f t="shared" si="10"/>
        <v>0.44827586206896552</v>
      </c>
      <c r="F27" s="16">
        <f t="shared" si="7"/>
        <v>16</v>
      </c>
      <c r="G27" s="5">
        <f t="shared" si="11"/>
        <v>0.55172413793103448</v>
      </c>
      <c r="H27" s="16">
        <f t="shared" si="8"/>
        <v>29</v>
      </c>
      <c r="I27" s="9">
        <f t="shared" si="9"/>
        <v>9.7972972972972971E-2</v>
      </c>
    </row>
    <row r="28" spans="2:13" x14ac:dyDescent="0.25">
      <c r="B28" s="17">
        <v>7</v>
      </c>
      <c r="C28" s="23" t="s">
        <v>7</v>
      </c>
      <c r="D28" s="15">
        <f t="shared" si="6"/>
        <v>11</v>
      </c>
      <c r="E28" s="5">
        <f t="shared" si="10"/>
        <v>0.52380952380952384</v>
      </c>
      <c r="F28" s="16">
        <f t="shared" si="7"/>
        <v>10</v>
      </c>
      <c r="G28" s="5">
        <f t="shared" si="11"/>
        <v>0.47619047619047616</v>
      </c>
      <c r="H28" s="16">
        <f t="shared" si="8"/>
        <v>21</v>
      </c>
      <c r="I28" s="9">
        <f t="shared" si="9"/>
        <v>7.0945945945945943E-2</v>
      </c>
    </row>
    <row r="29" spans="2:13" x14ac:dyDescent="0.25">
      <c r="B29" s="17">
        <v>8</v>
      </c>
      <c r="C29" s="23" t="s">
        <v>8</v>
      </c>
      <c r="D29" s="15">
        <f t="shared" si="6"/>
        <v>2</v>
      </c>
      <c r="E29" s="5">
        <f t="shared" si="10"/>
        <v>1</v>
      </c>
      <c r="F29" s="16">
        <f t="shared" si="7"/>
        <v>0</v>
      </c>
      <c r="G29" s="5">
        <f t="shared" si="11"/>
        <v>0</v>
      </c>
      <c r="H29" s="16">
        <f t="shared" si="8"/>
        <v>2</v>
      </c>
      <c r="I29" s="9">
        <f t="shared" si="9"/>
        <v>6.7567567567567571E-3</v>
      </c>
    </row>
    <row r="30" spans="2:13" x14ac:dyDescent="0.25">
      <c r="B30" s="17">
        <v>9</v>
      </c>
      <c r="C30" s="24" t="s">
        <v>9</v>
      </c>
      <c r="D30" s="7">
        <f t="shared" si="6"/>
        <v>2</v>
      </c>
      <c r="E30" s="5">
        <f t="shared" si="10"/>
        <v>0.66666666666666663</v>
      </c>
      <c r="F30" s="19">
        <f t="shared" si="7"/>
        <v>1</v>
      </c>
      <c r="G30" s="5">
        <f t="shared" si="11"/>
        <v>0.33333333333333331</v>
      </c>
      <c r="H30" s="19">
        <f t="shared" si="8"/>
        <v>3</v>
      </c>
      <c r="I30" s="10">
        <f t="shared" si="9"/>
        <v>1.0135135135135136E-2</v>
      </c>
    </row>
    <row r="31" spans="2:13" x14ac:dyDescent="0.25">
      <c r="D31" s="36">
        <f>SUM(D22:D30)</f>
        <v>173</v>
      </c>
      <c r="E31" s="54"/>
      <c r="F31" s="11">
        <f>SUM(F22:F30)</f>
        <v>123</v>
      </c>
      <c r="G31" s="11"/>
      <c r="H31" s="11">
        <f>SUM(H22:H30)</f>
        <v>296</v>
      </c>
      <c r="I31" s="46">
        <f>SUM(I22:I30)</f>
        <v>1.0000000000000002</v>
      </c>
    </row>
    <row r="32" spans="2:13" x14ac:dyDescent="0.25">
      <c r="D32" s="4"/>
      <c r="E32" s="4"/>
      <c r="F32" s="4"/>
    </row>
    <row r="33" spans="2:13" x14ac:dyDescent="0.25">
      <c r="D33" s="1"/>
    </row>
    <row r="34" spans="2:13" x14ac:dyDescent="0.25">
      <c r="D34" s="160" t="s">
        <v>37</v>
      </c>
      <c r="E34" s="161"/>
      <c r="F34" s="161"/>
      <c r="G34" s="161"/>
      <c r="H34" s="161"/>
      <c r="I34" s="161"/>
      <c r="J34" s="161"/>
      <c r="K34" s="162"/>
    </row>
    <row r="35" spans="2:13" x14ac:dyDescent="0.25">
      <c r="B35" s="1" t="s">
        <v>2</v>
      </c>
      <c r="D35" s="17">
        <v>1</v>
      </c>
      <c r="E35" s="17">
        <v>2</v>
      </c>
      <c r="F35" s="17">
        <v>3</v>
      </c>
      <c r="G35" s="17">
        <v>4</v>
      </c>
      <c r="H35" s="17">
        <v>5</v>
      </c>
      <c r="I35" s="17">
        <v>6</v>
      </c>
      <c r="J35" s="17">
        <v>7</v>
      </c>
      <c r="K35" s="17">
        <v>8</v>
      </c>
      <c r="L35" s="17" t="s">
        <v>19</v>
      </c>
      <c r="M35" s="17" t="s">
        <v>36</v>
      </c>
    </row>
    <row r="36" spans="2:13" x14ac:dyDescent="0.25">
      <c r="B36" s="17">
        <v>1</v>
      </c>
      <c r="C36" s="22" t="s">
        <v>0</v>
      </c>
      <c r="D36" s="47">
        <v>8</v>
      </c>
      <c r="E36" s="48">
        <f t="shared" ref="E36:J37" si="12">ROUND($I22*$D$2,0)</f>
        <v>7</v>
      </c>
      <c r="F36" s="48">
        <f t="shared" si="12"/>
        <v>7</v>
      </c>
      <c r="G36" s="48">
        <f t="shared" si="12"/>
        <v>7</v>
      </c>
      <c r="H36" s="48">
        <f t="shared" si="12"/>
        <v>7</v>
      </c>
      <c r="I36" s="48">
        <f t="shared" si="12"/>
        <v>7</v>
      </c>
      <c r="J36" s="48">
        <f t="shared" si="12"/>
        <v>7</v>
      </c>
      <c r="K36" s="49">
        <v>8</v>
      </c>
      <c r="L36" s="51">
        <f t="shared" ref="L36:L44" si="13">SUM(D36:K36)</f>
        <v>58</v>
      </c>
      <c r="M36" s="51">
        <f t="shared" ref="M36:M45" si="14">H22-L36</f>
        <v>0</v>
      </c>
    </row>
    <row r="37" spans="2:13" x14ac:dyDescent="0.25">
      <c r="B37" s="17">
        <v>2</v>
      </c>
      <c r="C37" s="23" t="s">
        <v>1</v>
      </c>
      <c r="D37" s="40">
        <f>ROUND($I23*$D$2,0)</f>
        <v>2</v>
      </c>
      <c r="E37" s="38">
        <f t="shared" si="12"/>
        <v>2</v>
      </c>
      <c r="F37" s="38">
        <f t="shared" si="12"/>
        <v>2</v>
      </c>
      <c r="G37" s="38">
        <f t="shared" si="12"/>
        <v>2</v>
      </c>
      <c r="H37" s="38">
        <f t="shared" si="12"/>
        <v>2</v>
      </c>
      <c r="I37" s="38">
        <f t="shared" si="12"/>
        <v>2</v>
      </c>
      <c r="J37" s="38">
        <f t="shared" si="12"/>
        <v>2</v>
      </c>
      <c r="K37" s="39">
        <v>1</v>
      </c>
      <c r="L37" s="52">
        <f t="shared" si="13"/>
        <v>15</v>
      </c>
      <c r="M37" s="52">
        <f t="shared" si="14"/>
        <v>0</v>
      </c>
    </row>
    <row r="38" spans="2:13" x14ac:dyDescent="0.25">
      <c r="B38" s="17">
        <v>3</v>
      </c>
      <c r="C38" s="23" t="s">
        <v>3</v>
      </c>
      <c r="D38" s="40">
        <f>ROUND($I24*$D$2,0)</f>
        <v>8</v>
      </c>
      <c r="E38" s="38">
        <f>ROUND($I24*$D$2,0)</f>
        <v>8</v>
      </c>
      <c r="F38" s="38">
        <f>ROUND($I24*$D$2,0)</f>
        <v>8</v>
      </c>
      <c r="G38" s="41">
        <v>9</v>
      </c>
      <c r="H38" s="38">
        <f>ROUND($I24*$D$2,0)</f>
        <v>8</v>
      </c>
      <c r="I38" s="41">
        <v>9</v>
      </c>
      <c r="J38" s="38">
        <f>ROUND($I24*$D$2,0)</f>
        <v>8</v>
      </c>
      <c r="K38" s="42">
        <f>ROUND($I24*$D$2,0)</f>
        <v>8</v>
      </c>
      <c r="L38" s="52">
        <f t="shared" si="13"/>
        <v>66</v>
      </c>
      <c r="M38" s="52">
        <f t="shared" si="14"/>
        <v>0</v>
      </c>
    </row>
    <row r="39" spans="2:13" x14ac:dyDescent="0.25">
      <c r="B39" s="17">
        <v>4</v>
      </c>
      <c r="C39" s="23" t="s">
        <v>4</v>
      </c>
      <c r="D39" s="40">
        <f>ROUND($I25*$D$2,0)</f>
        <v>4</v>
      </c>
      <c r="E39" s="38">
        <f>ROUND($I25*$D$2,0)</f>
        <v>4</v>
      </c>
      <c r="F39" s="38">
        <f>ROUND($I25*$D$2,0)</f>
        <v>4</v>
      </c>
      <c r="G39" s="38">
        <f>ROUND($I25*$D$2,0)</f>
        <v>4</v>
      </c>
      <c r="H39" s="38">
        <f>ROUND($I25*$D$2,0)</f>
        <v>4</v>
      </c>
      <c r="I39" s="38">
        <f>ROUND($I25*$D$2,0)</f>
        <v>4</v>
      </c>
      <c r="J39" s="38">
        <f>ROUND($I25*$D$2,0)</f>
        <v>4</v>
      </c>
      <c r="K39" s="39">
        <v>6</v>
      </c>
      <c r="L39" s="52">
        <f t="shared" si="13"/>
        <v>34</v>
      </c>
      <c r="M39" s="52">
        <f t="shared" si="14"/>
        <v>0</v>
      </c>
    </row>
    <row r="40" spans="2:13" x14ac:dyDescent="0.25">
      <c r="B40" s="17">
        <v>5</v>
      </c>
      <c r="C40" s="23" t="s">
        <v>5</v>
      </c>
      <c r="D40" s="40">
        <f>ROUND($I26*$D$2,0)</f>
        <v>9</v>
      </c>
      <c r="E40" s="41">
        <v>8</v>
      </c>
      <c r="F40" s="38">
        <f>ROUND($I26*$D$2,0)</f>
        <v>9</v>
      </c>
      <c r="G40" s="41">
        <v>8</v>
      </c>
      <c r="H40" s="38">
        <f>ROUND($I26*$D$2,0)</f>
        <v>9</v>
      </c>
      <c r="I40" s="41">
        <v>8</v>
      </c>
      <c r="J40" s="38">
        <f>ROUND($I26*$D$2,0)</f>
        <v>9</v>
      </c>
      <c r="K40" s="39">
        <v>8</v>
      </c>
      <c r="L40" s="52">
        <f t="shared" si="13"/>
        <v>68</v>
      </c>
      <c r="M40" s="52">
        <f t="shared" si="14"/>
        <v>0</v>
      </c>
    </row>
    <row r="41" spans="2:13" x14ac:dyDescent="0.25">
      <c r="B41" s="17">
        <v>6</v>
      </c>
      <c r="C41" s="23" t="s">
        <v>6</v>
      </c>
      <c r="D41" s="37">
        <v>3</v>
      </c>
      <c r="E41" s="38">
        <f>ROUND($I27*$D$2,0)</f>
        <v>4</v>
      </c>
      <c r="F41" s="41">
        <v>3</v>
      </c>
      <c r="G41" s="38">
        <f>ROUND($I27*$D$2,0)</f>
        <v>4</v>
      </c>
      <c r="H41" s="41">
        <v>3</v>
      </c>
      <c r="I41" s="38">
        <f>ROUND($I27*$D$2,0)</f>
        <v>4</v>
      </c>
      <c r="J41" s="38">
        <f>ROUND($I27*$D$2,0)</f>
        <v>4</v>
      </c>
      <c r="K41" s="42">
        <f>ROUND($I27*$D$2,0)</f>
        <v>4</v>
      </c>
      <c r="L41" s="52">
        <f t="shared" si="13"/>
        <v>29</v>
      </c>
      <c r="M41" s="52">
        <f t="shared" si="14"/>
        <v>0</v>
      </c>
    </row>
    <row r="42" spans="2:13" x14ac:dyDescent="0.25">
      <c r="B42" s="17">
        <v>7</v>
      </c>
      <c r="C42" s="23" t="s">
        <v>7</v>
      </c>
      <c r="D42" s="40">
        <f>ROUND($I28*$D$2,0)</f>
        <v>3</v>
      </c>
      <c r="E42" s="38">
        <f>ROUND($I28*$D$2,0)</f>
        <v>3</v>
      </c>
      <c r="F42" s="38">
        <f>ROUND($I28*$D$2,0)</f>
        <v>3</v>
      </c>
      <c r="G42" s="41">
        <v>2</v>
      </c>
      <c r="H42" s="38">
        <f>ROUND($I28*$D$2,0)</f>
        <v>3</v>
      </c>
      <c r="I42" s="38">
        <v>2</v>
      </c>
      <c r="J42" s="38">
        <f>ROUND($I28*$D$2,0)</f>
        <v>3</v>
      </c>
      <c r="K42" s="39">
        <v>2</v>
      </c>
      <c r="L42" s="52">
        <f t="shared" si="13"/>
        <v>21</v>
      </c>
      <c r="M42" s="52">
        <f t="shared" si="14"/>
        <v>0</v>
      </c>
    </row>
    <row r="43" spans="2:13" x14ac:dyDescent="0.25">
      <c r="B43" s="17">
        <v>8</v>
      </c>
      <c r="C43" s="23" t="s">
        <v>8</v>
      </c>
      <c r="D43" s="40">
        <f>ROUND($I29*$D$2,0)</f>
        <v>0</v>
      </c>
      <c r="E43" s="38">
        <f>ROUND($I29*$D$2,0)</f>
        <v>0</v>
      </c>
      <c r="F43" s="41">
        <v>1</v>
      </c>
      <c r="G43" s="38">
        <f>ROUND($I29*$D$2,0)</f>
        <v>0</v>
      </c>
      <c r="H43" s="41">
        <v>1</v>
      </c>
      <c r="I43" s="38">
        <f>ROUND($I29*$D$2,0)</f>
        <v>0</v>
      </c>
      <c r="J43" s="38">
        <f>ROUND($I29*$D$2,0)</f>
        <v>0</v>
      </c>
      <c r="K43" s="42">
        <f>ROUND($I29*$D$2,0)</f>
        <v>0</v>
      </c>
      <c r="L43" s="52">
        <f t="shared" si="13"/>
        <v>2</v>
      </c>
      <c r="M43" s="52">
        <f t="shared" si="14"/>
        <v>0</v>
      </c>
    </row>
    <row r="44" spans="2:13" x14ac:dyDescent="0.25">
      <c r="B44" s="17">
        <v>9</v>
      </c>
      <c r="C44" s="24" t="s">
        <v>9</v>
      </c>
      <c r="D44" s="35">
        <f>ROUND($I30*$D$2,0)</f>
        <v>0</v>
      </c>
      <c r="E44" s="50">
        <v>1</v>
      </c>
      <c r="F44" s="43">
        <f>ROUND($I30*$D$2,0)</f>
        <v>0</v>
      </c>
      <c r="G44" s="50">
        <v>1</v>
      </c>
      <c r="H44" s="43">
        <f>ROUND($I30*$D$2,0)</f>
        <v>0</v>
      </c>
      <c r="I44" s="50">
        <v>1</v>
      </c>
      <c r="J44" s="43">
        <f>ROUND($I30*$D$2,0)</f>
        <v>0</v>
      </c>
      <c r="K44" s="44">
        <f>ROUND($I30*$D$2,0)</f>
        <v>0</v>
      </c>
      <c r="L44" s="34">
        <f t="shared" si="13"/>
        <v>3</v>
      </c>
      <c r="M44" s="34">
        <f t="shared" si="14"/>
        <v>0</v>
      </c>
    </row>
    <row r="45" spans="2:13" x14ac:dyDescent="0.25">
      <c r="D45" s="35">
        <f t="shared" ref="D45:L45" si="15">SUM(D36:D44)</f>
        <v>37</v>
      </c>
      <c r="E45" s="43">
        <f t="shared" si="15"/>
        <v>37</v>
      </c>
      <c r="F45" s="43">
        <f t="shared" si="15"/>
        <v>37</v>
      </c>
      <c r="G45" s="43">
        <f t="shared" si="15"/>
        <v>37</v>
      </c>
      <c r="H45" s="43">
        <f t="shared" si="15"/>
        <v>37</v>
      </c>
      <c r="I45" s="43">
        <f t="shared" si="15"/>
        <v>37</v>
      </c>
      <c r="J45" s="43">
        <f t="shared" si="15"/>
        <v>37</v>
      </c>
      <c r="K45" s="44">
        <f t="shared" si="15"/>
        <v>37</v>
      </c>
      <c r="L45" s="33">
        <f t="shared" si="15"/>
        <v>296</v>
      </c>
      <c r="M45" s="33">
        <f t="shared" si="14"/>
        <v>0</v>
      </c>
    </row>
    <row r="46" spans="2:13" x14ac:dyDescent="0.25">
      <c r="E46" s="1"/>
    </row>
    <row r="47" spans="2:13" x14ac:dyDescent="0.25">
      <c r="D47" s="160" t="s">
        <v>38</v>
      </c>
      <c r="E47" s="161"/>
      <c r="F47" s="161"/>
      <c r="G47" s="161"/>
      <c r="H47" s="161"/>
      <c r="I47" s="161"/>
      <c r="J47" s="161"/>
      <c r="K47" s="162"/>
    </row>
    <row r="48" spans="2:13" x14ac:dyDescent="0.25">
      <c r="B48" s="1" t="s">
        <v>2</v>
      </c>
      <c r="D48" s="17">
        <v>1</v>
      </c>
      <c r="E48" s="17">
        <v>2</v>
      </c>
      <c r="F48" s="17">
        <v>3</v>
      </c>
      <c r="G48" s="17">
        <v>4</v>
      </c>
      <c r="H48" s="17">
        <v>5</v>
      </c>
      <c r="I48" s="17">
        <v>6</v>
      </c>
      <c r="J48" s="17">
        <v>7</v>
      </c>
      <c r="K48" s="17">
        <v>8</v>
      </c>
      <c r="L48" s="17" t="s">
        <v>19</v>
      </c>
      <c r="M48" s="32" t="s">
        <v>36</v>
      </c>
    </row>
    <row r="49" spans="2:13" x14ac:dyDescent="0.25">
      <c r="B49" s="17">
        <v>1</v>
      </c>
      <c r="C49" s="22" t="s">
        <v>0</v>
      </c>
      <c r="D49" s="55">
        <f t="shared" ref="D49:E51" si="16">ROUND($E22*D36,0)</f>
        <v>6</v>
      </c>
      <c r="E49" s="56">
        <f t="shared" si="16"/>
        <v>5</v>
      </c>
      <c r="F49" s="64">
        <v>6</v>
      </c>
      <c r="G49" s="56">
        <f>ROUND($E22*G36,0)</f>
        <v>5</v>
      </c>
      <c r="H49" s="64">
        <v>6</v>
      </c>
      <c r="I49" s="56">
        <f t="shared" ref="I49:K57" si="17">ROUND($E22*I36,0)</f>
        <v>5</v>
      </c>
      <c r="J49" s="56">
        <f t="shared" si="17"/>
        <v>5</v>
      </c>
      <c r="K49" s="57">
        <f t="shared" si="17"/>
        <v>6</v>
      </c>
      <c r="L49" s="53">
        <f t="shared" ref="L49:L57" si="18">SUM(D49:K49)</f>
        <v>44</v>
      </c>
      <c r="M49" s="51">
        <f t="shared" ref="M49:M58" si="19">D22-L49</f>
        <v>0</v>
      </c>
    </row>
    <row r="50" spans="2:13" x14ac:dyDescent="0.25">
      <c r="B50" s="17">
        <v>2</v>
      </c>
      <c r="C50" s="23" t="s">
        <v>1</v>
      </c>
      <c r="D50" s="58">
        <f t="shared" si="16"/>
        <v>1</v>
      </c>
      <c r="E50" s="59">
        <f t="shared" si="16"/>
        <v>1</v>
      </c>
      <c r="F50" s="59">
        <f>ROUND($E23*F37,0)</f>
        <v>1</v>
      </c>
      <c r="G50" s="41">
        <v>2</v>
      </c>
      <c r="H50" s="59">
        <f>ROUND($E23*H37,0)</f>
        <v>1</v>
      </c>
      <c r="I50" s="59">
        <f t="shared" si="17"/>
        <v>1</v>
      </c>
      <c r="J50" s="59">
        <f t="shared" si="17"/>
        <v>1</v>
      </c>
      <c r="K50" s="60">
        <f t="shared" si="17"/>
        <v>1</v>
      </c>
      <c r="L50" s="40">
        <f t="shared" si="18"/>
        <v>9</v>
      </c>
      <c r="M50" s="52">
        <f t="shared" si="19"/>
        <v>0</v>
      </c>
    </row>
    <row r="51" spans="2:13" x14ac:dyDescent="0.25">
      <c r="B51" s="17">
        <v>3</v>
      </c>
      <c r="C51" s="23" t="s">
        <v>3</v>
      </c>
      <c r="D51" s="58">
        <f t="shared" si="16"/>
        <v>4</v>
      </c>
      <c r="E51" s="59">
        <f t="shared" si="16"/>
        <v>4</v>
      </c>
      <c r="F51" s="59">
        <f>ROUND($E24*F38,0)</f>
        <v>4</v>
      </c>
      <c r="G51" s="59">
        <f t="shared" ref="G51:G56" si="20">ROUND($E24*G38,0)</f>
        <v>4</v>
      </c>
      <c r="H51" s="59">
        <f>ROUND($E24*H38,0)</f>
        <v>4</v>
      </c>
      <c r="I51" s="59">
        <f t="shared" si="17"/>
        <v>4</v>
      </c>
      <c r="J51" s="59">
        <f t="shared" si="17"/>
        <v>4</v>
      </c>
      <c r="K51" s="60">
        <f t="shared" si="17"/>
        <v>4</v>
      </c>
      <c r="L51" s="40">
        <f t="shared" si="18"/>
        <v>32</v>
      </c>
      <c r="M51" s="52">
        <f t="shared" si="19"/>
        <v>0</v>
      </c>
    </row>
    <row r="52" spans="2:13" x14ac:dyDescent="0.25">
      <c r="B52" s="17">
        <v>4</v>
      </c>
      <c r="C52" s="23" t="s">
        <v>4</v>
      </c>
      <c r="D52" s="58">
        <f>ROUND($E25*D39,0)</f>
        <v>2</v>
      </c>
      <c r="E52" s="41">
        <v>3</v>
      </c>
      <c r="F52" s="59">
        <f>ROUND($E25*F39,0)</f>
        <v>2</v>
      </c>
      <c r="G52" s="59">
        <f t="shared" si="20"/>
        <v>2</v>
      </c>
      <c r="H52" s="59">
        <f>ROUND($E25*H39,0)</f>
        <v>2</v>
      </c>
      <c r="I52" s="59">
        <f t="shared" si="17"/>
        <v>2</v>
      </c>
      <c r="J52" s="59">
        <f t="shared" si="17"/>
        <v>2</v>
      </c>
      <c r="K52" s="60">
        <f t="shared" si="17"/>
        <v>3</v>
      </c>
      <c r="L52" s="40">
        <f t="shared" si="18"/>
        <v>18</v>
      </c>
      <c r="M52" s="52">
        <f t="shared" si="19"/>
        <v>0</v>
      </c>
    </row>
    <row r="53" spans="2:13" x14ac:dyDescent="0.25">
      <c r="B53" s="17">
        <v>5</v>
      </c>
      <c r="C53" s="23" t="s">
        <v>5</v>
      </c>
      <c r="D53" s="37">
        <v>5</v>
      </c>
      <c r="E53" s="59">
        <f>ROUND($E26*E40,0)</f>
        <v>5</v>
      </c>
      <c r="F53" s="59">
        <f>ROUND($E26*F40,0)</f>
        <v>6</v>
      </c>
      <c r="G53" s="59">
        <f t="shared" si="20"/>
        <v>5</v>
      </c>
      <c r="H53" s="41">
        <v>5</v>
      </c>
      <c r="I53" s="59">
        <f t="shared" si="17"/>
        <v>5</v>
      </c>
      <c r="J53" s="59">
        <f t="shared" si="17"/>
        <v>6</v>
      </c>
      <c r="K53" s="60">
        <f t="shared" si="17"/>
        <v>5</v>
      </c>
      <c r="L53" s="40">
        <f t="shared" si="18"/>
        <v>42</v>
      </c>
      <c r="M53" s="52">
        <f t="shared" si="19"/>
        <v>0</v>
      </c>
    </row>
    <row r="54" spans="2:13" x14ac:dyDescent="0.25">
      <c r="B54" s="17">
        <v>6</v>
      </c>
      <c r="C54" s="23" t="s">
        <v>6</v>
      </c>
      <c r="D54" s="58">
        <f>ROUND($E27*D41,0)</f>
        <v>1</v>
      </c>
      <c r="E54" s="59">
        <f>ROUND($E27*E41,0)</f>
        <v>2</v>
      </c>
      <c r="F54" s="59">
        <f>ROUND($E27*F41,0)</f>
        <v>1</v>
      </c>
      <c r="G54" s="59">
        <f t="shared" si="20"/>
        <v>2</v>
      </c>
      <c r="H54" s="59">
        <f>ROUND($E27*H41,0)</f>
        <v>1</v>
      </c>
      <c r="I54" s="59">
        <f t="shared" si="17"/>
        <v>2</v>
      </c>
      <c r="J54" s="59">
        <f t="shared" si="17"/>
        <v>2</v>
      </c>
      <c r="K54" s="60">
        <f t="shared" si="17"/>
        <v>2</v>
      </c>
      <c r="L54" s="40">
        <f t="shared" si="18"/>
        <v>13</v>
      </c>
      <c r="M54" s="52">
        <f t="shared" si="19"/>
        <v>0</v>
      </c>
    </row>
    <row r="55" spans="2:13" x14ac:dyDescent="0.25">
      <c r="B55" s="17">
        <v>7</v>
      </c>
      <c r="C55" s="23" t="s">
        <v>7</v>
      </c>
      <c r="D55" s="37">
        <v>1</v>
      </c>
      <c r="E55" s="59">
        <f>ROUND($E28*E42,0)</f>
        <v>2</v>
      </c>
      <c r="F55" s="41">
        <v>1</v>
      </c>
      <c r="G55" s="59">
        <f t="shared" si="20"/>
        <v>1</v>
      </c>
      <c r="H55" s="59">
        <f>ROUND($E28*H42,0)</f>
        <v>2</v>
      </c>
      <c r="I55" s="59">
        <f t="shared" si="17"/>
        <v>1</v>
      </c>
      <c r="J55" s="59">
        <f t="shared" si="17"/>
        <v>2</v>
      </c>
      <c r="K55" s="60">
        <f t="shared" si="17"/>
        <v>1</v>
      </c>
      <c r="L55" s="40">
        <f t="shared" si="18"/>
        <v>11</v>
      </c>
      <c r="M55" s="52">
        <f t="shared" si="19"/>
        <v>0</v>
      </c>
    </row>
    <row r="56" spans="2:13" x14ac:dyDescent="0.25">
      <c r="B56" s="17">
        <v>8</v>
      </c>
      <c r="C56" s="23" t="s">
        <v>8</v>
      </c>
      <c r="D56" s="58">
        <f>ROUND($E29*D43,0)</f>
        <v>0</v>
      </c>
      <c r="E56" s="59">
        <f>ROUND($E29*E43,0)</f>
        <v>0</v>
      </c>
      <c r="F56" s="59">
        <f>ROUND($E29*F43,0)</f>
        <v>1</v>
      </c>
      <c r="G56" s="59">
        <f t="shared" si="20"/>
        <v>0</v>
      </c>
      <c r="H56" s="59">
        <f>ROUND($E29*H43,0)</f>
        <v>1</v>
      </c>
      <c r="I56" s="59">
        <f t="shared" si="17"/>
        <v>0</v>
      </c>
      <c r="J56" s="59">
        <f t="shared" si="17"/>
        <v>0</v>
      </c>
      <c r="K56" s="60">
        <f t="shared" si="17"/>
        <v>0</v>
      </c>
      <c r="L56" s="40">
        <f t="shared" si="18"/>
        <v>2</v>
      </c>
      <c r="M56" s="52">
        <f t="shared" si="19"/>
        <v>0</v>
      </c>
    </row>
    <row r="57" spans="2:13" x14ac:dyDescent="0.25">
      <c r="B57" s="17">
        <v>9</v>
      </c>
      <c r="C57" s="24" t="s">
        <v>9</v>
      </c>
      <c r="D57" s="61">
        <f>ROUND($E30*D44,0)</f>
        <v>0</v>
      </c>
      <c r="E57" s="62">
        <f>ROUND($E30*E44,0)</f>
        <v>1</v>
      </c>
      <c r="F57" s="62">
        <f>ROUND($E30*F44,0)</f>
        <v>0</v>
      </c>
      <c r="G57" s="50">
        <v>0</v>
      </c>
      <c r="H57" s="62">
        <f>ROUND($E30*H44,0)</f>
        <v>0</v>
      </c>
      <c r="I57" s="62">
        <f t="shared" si="17"/>
        <v>1</v>
      </c>
      <c r="J57" s="62">
        <f t="shared" si="17"/>
        <v>0</v>
      </c>
      <c r="K57" s="63">
        <f t="shared" si="17"/>
        <v>0</v>
      </c>
      <c r="L57" s="35">
        <f t="shared" si="18"/>
        <v>2</v>
      </c>
      <c r="M57" s="34">
        <f t="shared" si="19"/>
        <v>0</v>
      </c>
    </row>
    <row r="58" spans="2:13" x14ac:dyDescent="0.25">
      <c r="D58" s="35">
        <f t="shared" ref="D58:L58" si="21">SUM(D49:D57)</f>
        <v>20</v>
      </c>
      <c r="E58" s="43">
        <f t="shared" si="21"/>
        <v>23</v>
      </c>
      <c r="F58" s="43">
        <f t="shared" si="21"/>
        <v>22</v>
      </c>
      <c r="G58" s="43">
        <f t="shared" si="21"/>
        <v>21</v>
      </c>
      <c r="H58" s="43">
        <f t="shared" si="21"/>
        <v>22</v>
      </c>
      <c r="I58" s="43">
        <f t="shared" si="21"/>
        <v>21</v>
      </c>
      <c r="J58" s="43">
        <f t="shared" si="21"/>
        <v>22</v>
      </c>
      <c r="K58" s="44">
        <f t="shared" si="21"/>
        <v>22</v>
      </c>
      <c r="L58" s="33">
        <f t="shared" si="21"/>
        <v>173</v>
      </c>
      <c r="M58" s="34">
        <f t="shared" si="19"/>
        <v>0</v>
      </c>
    </row>
    <row r="60" spans="2:13" x14ac:dyDescent="0.25">
      <c r="D60" s="160" t="s">
        <v>40</v>
      </c>
      <c r="E60" s="161"/>
      <c r="F60" s="161"/>
      <c r="G60" s="161"/>
      <c r="H60" s="161"/>
      <c r="I60" s="161"/>
      <c r="J60" s="161"/>
      <c r="K60" s="162"/>
    </row>
    <row r="61" spans="2:13" x14ac:dyDescent="0.25">
      <c r="B61" s="1" t="s">
        <v>2</v>
      </c>
      <c r="D61" s="17">
        <v>1</v>
      </c>
      <c r="E61" s="17">
        <v>2</v>
      </c>
      <c r="F61" s="17">
        <v>3</v>
      </c>
      <c r="G61" s="17">
        <v>4</v>
      </c>
      <c r="H61" s="17">
        <v>5</v>
      </c>
      <c r="I61" s="17">
        <v>6</v>
      </c>
      <c r="J61" s="17">
        <v>7</v>
      </c>
      <c r="K61" s="17">
        <v>8</v>
      </c>
      <c r="L61" s="17" t="s">
        <v>19</v>
      </c>
      <c r="M61" s="32" t="s">
        <v>36</v>
      </c>
    </row>
    <row r="62" spans="2:13" x14ac:dyDescent="0.25">
      <c r="B62" s="17">
        <v>1</v>
      </c>
      <c r="C62" s="22" t="s">
        <v>0</v>
      </c>
      <c r="D62" s="55">
        <f>D36-D49</f>
        <v>2</v>
      </c>
      <c r="E62" s="56">
        <f t="shared" ref="E62:K62" si="22">E36-E49</f>
        <v>2</v>
      </c>
      <c r="F62" s="56">
        <f t="shared" si="22"/>
        <v>1</v>
      </c>
      <c r="G62" s="56">
        <f t="shared" si="22"/>
        <v>2</v>
      </c>
      <c r="H62" s="56">
        <f t="shared" si="22"/>
        <v>1</v>
      </c>
      <c r="I62" s="56">
        <f t="shared" si="22"/>
        <v>2</v>
      </c>
      <c r="J62" s="56">
        <f t="shared" si="22"/>
        <v>2</v>
      </c>
      <c r="K62" s="57">
        <f t="shared" si="22"/>
        <v>2</v>
      </c>
      <c r="L62" s="53">
        <f t="shared" ref="L62:L70" si="23">SUM(D62:K62)</f>
        <v>14</v>
      </c>
      <c r="M62" s="51">
        <f t="shared" ref="M62:M71" si="24">F22-L62</f>
        <v>0</v>
      </c>
    </row>
    <row r="63" spans="2:13" x14ac:dyDescent="0.25">
      <c r="B63" s="17">
        <v>2</v>
      </c>
      <c r="C63" s="23" t="s">
        <v>1</v>
      </c>
      <c r="D63" s="58">
        <f t="shared" ref="D63:K63" si="25">D37-D50</f>
        <v>1</v>
      </c>
      <c r="E63" s="59">
        <f t="shared" si="25"/>
        <v>1</v>
      </c>
      <c r="F63" s="59">
        <f t="shared" si="25"/>
        <v>1</v>
      </c>
      <c r="G63" s="59">
        <f t="shared" si="25"/>
        <v>0</v>
      </c>
      <c r="H63" s="59">
        <f t="shared" si="25"/>
        <v>1</v>
      </c>
      <c r="I63" s="59">
        <f t="shared" si="25"/>
        <v>1</v>
      </c>
      <c r="J63" s="59">
        <f t="shared" si="25"/>
        <v>1</v>
      </c>
      <c r="K63" s="60">
        <f t="shared" si="25"/>
        <v>0</v>
      </c>
      <c r="L63" s="40">
        <f t="shared" si="23"/>
        <v>6</v>
      </c>
      <c r="M63" s="52">
        <f t="shared" si="24"/>
        <v>0</v>
      </c>
    </row>
    <row r="64" spans="2:13" x14ac:dyDescent="0.25">
      <c r="B64" s="17">
        <v>3</v>
      </c>
      <c r="C64" s="23" t="s">
        <v>3</v>
      </c>
      <c r="D64" s="58">
        <f t="shared" ref="D64:K64" si="26">D38-D51</f>
        <v>4</v>
      </c>
      <c r="E64" s="59">
        <f t="shared" si="26"/>
        <v>4</v>
      </c>
      <c r="F64" s="59">
        <f t="shared" si="26"/>
        <v>4</v>
      </c>
      <c r="G64" s="59">
        <f t="shared" si="26"/>
        <v>5</v>
      </c>
      <c r="H64" s="59">
        <f t="shared" si="26"/>
        <v>4</v>
      </c>
      <c r="I64" s="59">
        <f t="shared" si="26"/>
        <v>5</v>
      </c>
      <c r="J64" s="59">
        <f t="shared" si="26"/>
        <v>4</v>
      </c>
      <c r="K64" s="60">
        <f t="shared" si="26"/>
        <v>4</v>
      </c>
      <c r="L64" s="40">
        <f t="shared" si="23"/>
        <v>34</v>
      </c>
      <c r="M64" s="52">
        <f t="shared" si="24"/>
        <v>0</v>
      </c>
    </row>
    <row r="65" spans="2:13" x14ac:dyDescent="0.25">
      <c r="B65" s="17">
        <v>4</v>
      </c>
      <c r="C65" s="23" t="s">
        <v>4</v>
      </c>
      <c r="D65" s="58">
        <f t="shared" ref="D65:K65" si="27">D39-D52</f>
        <v>2</v>
      </c>
      <c r="E65" s="59">
        <f t="shared" si="27"/>
        <v>1</v>
      </c>
      <c r="F65" s="59">
        <f t="shared" si="27"/>
        <v>2</v>
      </c>
      <c r="G65" s="59">
        <f t="shared" si="27"/>
        <v>2</v>
      </c>
      <c r="H65" s="59">
        <f t="shared" si="27"/>
        <v>2</v>
      </c>
      <c r="I65" s="59">
        <f t="shared" si="27"/>
        <v>2</v>
      </c>
      <c r="J65" s="59">
        <f t="shared" si="27"/>
        <v>2</v>
      </c>
      <c r="K65" s="60">
        <f t="shared" si="27"/>
        <v>3</v>
      </c>
      <c r="L65" s="40">
        <f t="shared" si="23"/>
        <v>16</v>
      </c>
      <c r="M65" s="52">
        <f t="shared" si="24"/>
        <v>0</v>
      </c>
    </row>
    <row r="66" spans="2:13" x14ac:dyDescent="0.25">
      <c r="B66" s="17">
        <v>5</v>
      </c>
      <c r="C66" s="23" t="s">
        <v>5</v>
      </c>
      <c r="D66" s="58">
        <f t="shared" ref="D66:K66" si="28">D40-D53</f>
        <v>4</v>
      </c>
      <c r="E66" s="59">
        <f t="shared" si="28"/>
        <v>3</v>
      </c>
      <c r="F66" s="59">
        <f t="shared" si="28"/>
        <v>3</v>
      </c>
      <c r="G66" s="59">
        <f t="shared" si="28"/>
        <v>3</v>
      </c>
      <c r="H66" s="59">
        <f t="shared" si="28"/>
        <v>4</v>
      </c>
      <c r="I66" s="59">
        <f t="shared" si="28"/>
        <v>3</v>
      </c>
      <c r="J66" s="59">
        <f t="shared" si="28"/>
        <v>3</v>
      </c>
      <c r="K66" s="60">
        <f t="shared" si="28"/>
        <v>3</v>
      </c>
      <c r="L66" s="40">
        <f t="shared" si="23"/>
        <v>26</v>
      </c>
      <c r="M66" s="52">
        <f t="shared" si="24"/>
        <v>0</v>
      </c>
    </row>
    <row r="67" spans="2:13" x14ac:dyDescent="0.25">
      <c r="B67" s="17">
        <v>6</v>
      </c>
      <c r="C67" s="23" t="s">
        <v>6</v>
      </c>
      <c r="D67" s="58">
        <f t="shared" ref="D67:K67" si="29">D41-D54</f>
        <v>2</v>
      </c>
      <c r="E67" s="59">
        <f t="shared" si="29"/>
        <v>2</v>
      </c>
      <c r="F67" s="59">
        <f t="shared" si="29"/>
        <v>2</v>
      </c>
      <c r="G67" s="59">
        <f t="shared" si="29"/>
        <v>2</v>
      </c>
      <c r="H67" s="59">
        <f t="shared" si="29"/>
        <v>2</v>
      </c>
      <c r="I67" s="59">
        <f t="shared" si="29"/>
        <v>2</v>
      </c>
      <c r="J67" s="59">
        <f t="shared" si="29"/>
        <v>2</v>
      </c>
      <c r="K67" s="60">
        <f t="shared" si="29"/>
        <v>2</v>
      </c>
      <c r="L67" s="40">
        <f t="shared" si="23"/>
        <v>16</v>
      </c>
      <c r="M67" s="52">
        <f t="shared" si="24"/>
        <v>0</v>
      </c>
    </row>
    <row r="68" spans="2:13" x14ac:dyDescent="0.25">
      <c r="B68" s="17">
        <v>7</v>
      </c>
      <c r="C68" s="23" t="s">
        <v>7</v>
      </c>
      <c r="D68" s="58">
        <f t="shared" ref="D68:K68" si="30">D42-D55</f>
        <v>2</v>
      </c>
      <c r="E68" s="59">
        <f t="shared" si="30"/>
        <v>1</v>
      </c>
      <c r="F68" s="59">
        <f t="shared" si="30"/>
        <v>2</v>
      </c>
      <c r="G68" s="59">
        <f t="shared" si="30"/>
        <v>1</v>
      </c>
      <c r="H68" s="59">
        <f t="shared" si="30"/>
        <v>1</v>
      </c>
      <c r="I68" s="59">
        <f t="shared" si="30"/>
        <v>1</v>
      </c>
      <c r="J68" s="59">
        <f t="shared" si="30"/>
        <v>1</v>
      </c>
      <c r="K68" s="60">
        <f t="shared" si="30"/>
        <v>1</v>
      </c>
      <c r="L68" s="40">
        <f t="shared" si="23"/>
        <v>10</v>
      </c>
      <c r="M68" s="52">
        <f t="shared" si="24"/>
        <v>0</v>
      </c>
    </row>
    <row r="69" spans="2:13" x14ac:dyDescent="0.25">
      <c r="B69" s="17">
        <v>8</v>
      </c>
      <c r="C69" s="23" t="s">
        <v>8</v>
      </c>
      <c r="D69" s="58">
        <f t="shared" ref="D69:K69" si="31">D43-D56</f>
        <v>0</v>
      </c>
      <c r="E69" s="59">
        <f t="shared" si="31"/>
        <v>0</v>
      </c>
      <c r="F69" s="59">
        <f t="shared" si="31"/>
        <v>0</v>
      </c>
      <c r="G69" s="59">
        <f t="shared" si="31"/>
        <v>0</v>
      </c>
      <c r="H69" s="59">
        <f t="shared" si="31"/>
        <v>0</v>
      </c>
      <c r="I69" s="59">
        <f t="shared" si="31"/>
        <v>0</v>
      </c>
      <c r="J69" s="59">
        <f t="shared" si="31"/>
        <v>0</v>
      </c>
      <c r="K69" s="60">
        <f t="shared" si="31"/>
        <v>0</v>
      </c>
      <c r="L69" s="40">
        <f t="shared" si="23"/>
        <v>0</v>
      </c>
      <c r="M69" s="52">
        <f t="shared" si="24"/>
        <v>0</v>
      </c>
    </row>
    <row r="70" spans="2:13" x14ac:dyDescent="0.25">
      <c r="B70" s="17">
        <v>9</v>
      </c>
      <c r="C70" s="24" t="s">
        <v>9</v>
      </c>
      <c r="D70" s="61">
        <f t="shared" ref="D70:K70" si="32">D44-D57</f>
        <v>0</v>
      </c>
      <c r="E70" s="62">
        <f t="shared" si="32"/>
        <v>0</v>
      </c>
      <c r="F70" s="62">
        <f t="shared" si="32"/>
        <v>0</v>
      </c>
      <c r="G70" s="62">
        <f t="shared" si="32"/>
        <v>1</v>
      </c>
      <c r="H70" s="62">
        <f t="shared" si="32"/>
        <v>0</v>
      </c>
      <c r="I70" s="62">
        <f t="shared" si="32"/>
        <v>0</v>
      </c>
      <c r="J70" s="62">
        <f t="shared" si="32"/>
        <v>0</v>
      </c>
      <c r="K70" s="63">
        <f t="shared" si="32"/>
        <v>0</v>
      </c>
      <c r="L70" s="35">
        <f t="shared" si="23"/>
        <v>1</v>
      </c>
      <c r="M70" s="34">
        <f t="shared" si="24"/>
        <v>0</v>
      </c>
    </row>
    <row r="71" spans="2:13" x14ac:dyDescent="0.25">
      <c r="D71" s="35">
        <f t="shared" ref="D71:L71" si="33">SUM(D62:D70)</f>
        <v>17</v>
      </c>
      <c r="E71" s="43">
        <f t="shared" si="33"/>
        <v>14</v>
      </c>
      <c r="F71" s="43">
        <f t="shared" si="33"/>
        <v>15</v>
      </c>
      <c r="G71" s="43">
        <f t="shared" si="33"/>
        <v>16</v>
      </c>
      <c r="H71" s="43">
        <f t="shared" si="33"/>
        <v>15</v>
      </c>
      <c r="I71" s="43">
        <f t="shared" si="33"/>
        <v>16</v>
      </c>
      <c r="J71" s="43">
        <f t="shared" si="33"/>
        <v>15</v>
      </c>
      <c r="K71" s="44">
        <f t="shared" si="33"/>
        <v>15</v>
      </c>
      <c r="L71" s="33">
        <f t="shared" si="33"/>
        <v>123</v>
      </c>
      <c r="M71" s="34">
        <f t="shared" si="24"/>
        <v>0</v>
      </c>
    </row>
  </sheetData>
  <sortState ref="H14:I190">
    <sortCondition ref="H12:H188"/>
  </sortState>
  <mergeCells count="8">
    <mergeCell ref="D34:K34"/>
    <mergeCell ref="D47:K47"/>
    <mergeCell ref="D60:K60"/>
    <mergeCell ref="D7:E7"/>
    <mergeCell ref="F7:G7"/>
    <mergeCell ref="H7:I7"/>
    <mergeCell ref="K7:M7"/>
    <mergeCell ref="D20:I2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B209"/>
  <sheetViews>
    <sheetView showGridLines="0" zoomScale="80" zoomScaleNormal="80" workbookViewId="0"/>
  </sheetViews>
  <sheetFormatPr defaultRowHeight="15" x14ac:dyDescent="0.25"/>
  <cols>
    <col min="1" max="1" width="4.140625" customWidth="1"/>
    <col min="3" max="3" width="15.42578125" bestFit="1" customWidth="1"/>
    <col min="4" max="4" width="12.140625" bestFit="1" customWidth="1"/>
    <col min="5" max="5" width="20.7109375" bestFit="1" customWidth="1"/>
    <col min="6" max="6" width="14.28515625" bestFit="1" customWidth="1"/>
    <col min="7" max="7" width="16.85546875" bestFit="1" customWidth="1"/>
    <col min="8" max="8" width="21.7109375" bestFit="1" customWidth="1"/>
    <col min="10" max="10" width="9.5703125" customWidth="1"/>
    <col min="11" max="12" width="9.5703125" style="1" customWidth="1"/>
    <col min="13" max="25" width="9.5703125" customWidth="1"/>
    <col min="30" max="30" width="15.42578125" bestFit="1" customWidth="1"/>
    <col min="31" max="31" width="12.140625" bestFit="1" customWidth="1"/>
    <col min="32" max="32" width="20.7109375" bestFit="1" customWidth="1"/>
    <col min="33" max="33" width="14.28515625" bestFit="1" customWidth="1"/>
    <col min="34" max="34" width="16.85546875" bestFit="1" customWidth="1"/>
    <col min="35" max="35" width="21.7109375" bestFit="1" customWidth="1"/>
    <col min="37" max="37" width="9.5703125" customWidth="1"/>
    <col min="38" max="39" width="9.5703125" style="1" customWidth="1"/>
    <col min="40" max="52" width="9.5703125" customWidth="1"/>
  </cols>
  <sheetData>
    <row r="2" spans="2:52" x14ac:dyDescent="0.25">
      <c r="B2" s="160" t="s">
        <v>10</v>
      </c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  <c r="Y2" s="162"/>
      <c r="Z2" s="82"/>
      <c r="AC2" s="160" t="s">
        <v>14</v>
      </c>
      <c r="AD2" s="161"/>
      <c r="AE2" s="161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1"/>
      <c r="AV2" s="161"/>
      <c r="AW2" s="161"/>
      <c r="AX2" s="161"/>
      <c r="AY2" s="161"/>
      <c r="AZ2" s="162"/>
    </row>
    <row r="3" spans="2:52" x14ac:dyDescent="0.25">
      <c r="C3" s="16"/>
      <c r="D3" s="16"/>
      <c r="E3" s="16"/>
      <c r="F3" s="16"/>
      <c r="G3" s="16"/>
      <c r="H3" s="16"/>
      <c r="I3" s="16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82"/>
      <c r="AD3" s="16"/>
      <c r="AE3" s="16"/>
      <c r="AF3" s="16"/>
      <c r="AG3" s="16"/>
      <c r="AH3" s="16"/>
      <c r="AI3" s="16"/>
      <c r="AJ3" s="16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</row>
    <row r="4" spans="2:52" x14ac:dyDescent="0.25">
      <c r="B4" s="160" t="s">
        <v>69</v>
      </c>
      <c r="C4" s="161"/>
      <c r="D4" s="161"/>
      <c r="E4" s="161"/>
      <c r="F4" s="161"/>
      <c r="G4" s="161"/>
      <c r="H4" s="162"/>
      <c r="J4" s="172" t="s">
        <v>68</v>
      </c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4"/>
      <c r="Z4" s="82"/>
      <c r="AC4" s="160" t="s">
        <v>69</v>
      </c>
      <c r="AD4" s="161"/>
      <c r="AE4" s="161"/>
      <c r="AF4" s="161"/>
      <c r="AG4" s="161"/>
      <c r="AH4" s="161"/>
      <c r="AI4" s="162"/>
      <c r="AK4" s="172" t="s">
        <v>68</v>
      </c>
      <c r="AL4" s="173"/>
      <c r="AM4" s="173"/>
      <c r="AN4" s="173"/>
      <c r="AO4" s="173"/>
      <c r="AP4" s="173"/>
      <c r="AQ4" s="173"/>
      <c r="AR4" s="173"/>
      <c r="AS4" s="173"/>
      <c r="AT4" s="173"/>
      <c r="AU4" s="173"/>
      <c r="AV4" s="173"/>
      <c r="AW4" s="173"/>
      <c r="AX4" s="173"/>
      <c r="AY4" s="173"/>
      <c r="AZ4" s="174"/>
    </row>
    <row r="5" spans="2:52" x14ac:dyDescent="0.25">
      <c r="B5" s="75" t="s">
        <v>42</v>
      </c>
      <c r="C5" s="71" t="s">
        <v>59</v>
      </c>
      <c r="D5" s="24" t="s">
        <v>60</v>
      </c>
      <c r="E5" s="71" t="s">
        <v>61</v>
      </c>
      <c r="F5" s="71" t="s">
        <v>62</v>
      </c>
      <c r="G5" s="71" t="s">
        <v>63</v>
      </c>
      <c r="H5" s="71" t="s">
        <v>64</v>
      </c>
      <c r="Z5" s="82"/>
      <c r="AC5" s="75" t="s">
        <v>42</v>
      </c>
      <c r="AD5" s="75" t="s">
        <v>59</v>
      </c>
      <c r="AE5" s="80" t="s">
        <v>60</v>
      </c>
      <c r="AF5" s="75" t="s">
        <v>61</v>
      </c>
      <c r="AG5" s="75" t="s">
        <v>62</v>
      </c>
      <c r="AH5" s="75" t="s">
        <v>63</v>
      </c>
      <c r="AI5" s="75" t="s">
        <v>64</v>
      </c>
    </row>
    <row r="6" spans="2:52" x14ac:dyDescent="0.25">
      <c r="B6" s="32">
        <v>1</v>
      </c>
      <c r="C6" s="32">
        <f ca="1">IFERROR(HLOOKUP(ANS!C5,$M$21:$R$21,1,FALSE),0)+IFERROR(HLOOKUP(ANS!C5,$M$31:$R$31,1,FALSE),0)+IFERROR(HLOOKUP(ANS!C5,$M$41:$R$41,1,FALSE),0)+IFERROR(HLOOKUP(ANS!C5,$M$51:$R$51,1,FALSE),0)+IFERROR(HLOOKUP(ANS!C5,$M$61:$R$61,1,FALSE),0)+IFERROR(HLOOKUP(ANS!C5,$M$71:$R$71,1,FALSE),0)+IFERROR(HLOOKUP(ANS!C5,$M$81:$R$81,1,FALSE),0)</f>
        <v>4</v>
      </c>
      <c r="D6" s="32">
        <f ca="1">IF(C6&gt;=ANS!C5,0,1)</f>
        <v>0</v>
      </c>
      <c r="E6" s="32" t="str">
        <f ca="1">IF(D6,ANS!C5,"")</f>
        <v/>
      </c>
      <c r="F6" s="84">
        <f ca="1">IFERROR(SMALL($E$6:$E$50,ANS!B5),"")</f>
        <v>14</v>
      </c>
      <c r="G6" s="32">
        <f ca="1">COUNT(F6:F50)</f>
        <v>7</v>
      </c>
      <c r="H6" s="51">
        <f ca="1">G6-L91</f>
        <v>1</v>
      </c>
      <c r="J6" s="75" t="s">
        <v>55</v>
      </c>
      <c r="K6" s="75" t="s">
        <v>66</v>
      </c>
      <c r="L6" s="75" t="s">
        <v>65</v>
      </c>
      <c r="M6" s="75" t="s">
        <v>57</v>
      </c>
      <c r="N6" s="75" t="s">
        <v>56</v>
      </c>
      <c r="O6" s="74" t="s">
        <v>58</v>
      </c>
      <c r="Q6" s="76" t="s">
        <v>67</v>
      </c>
      <c r="R6" s="76" t="s">
        <v>36</v>
      </c>
      <c r="Z6" s="83"/>
      <c r="AB6" s="1"/>
      <c r="AC6" s="32">
        <v>1</v>
      </c>
      <c r="AD6" s="32">
        <f ca="1">IFERROR(HLOOKUP(ANS!M5,$AN$21:$AS$21,1,FALSE),0)+IFERROR(HLOOKUP(ANS!M5,$AN$31:$AS$31,1,FALSE),0)+IFERROR(HLOOKUP(ANS!M5,$AN$41:$AS$41,1,FALSE),0)+IFERROR(HLOOKUP(ANS!M5,$AN$51:$AS$51,1,FALSE),0)+IFERROR(HLOOKUP(ANS!M5,$AN$61:$AS$61,1,FALSE),0)+IFERROR(HLOOKUP(ANS!M5,$AN$71:$AS$71,1,FALSE),0)+IFERROR(HLOOKUP(ANS!M5,$AN$81:$AS$81,1,FALSE),0)</f>
        <v>8</v>
      </c>
      <c r="AE6" s="32">
        <f ca="1">IF(AD6&gt;=ANS!M5,0,1)</f>
        <v>0</v>
      </c>
      <c r="AF6" s="32" t="str">
        <f ca="1">IF(AE6,ANS!M5,"")</f>
        <v/>
      </c>
      <c r="AG6" s="84">
        <f ca="1">IFERROR(SMALL($AF$6:$AF$19,ANS!L5),"")</f>
        <v>12</v>
      </c>
      <c r="AH6" s="32">
        <f ca="1">COUNT(AG6:AG19)</f>
        <v>2</v>
      </c>
      <c r="AI6" s="51">
        <f ca="1">AH6-AM91</f>
        <v>0</v>
      </c>
      <c r="AK6" s="75" t="s">
        <v>55</v>
      </c>
      <c r="AL6" s="75" t="s">
        <v>66</v>
      </c>
      <c r="AM6" s="75" t="s">
        <v>65</v>
      </c>
      <c r="AN6" s="75" t="s">
        <v>57</v>
      </c>
      <c r="AO6" s="75" t="s">
        <v>56</v>
      </c>
      <c r="AP6" s="74" t="s">
        <v>58</v>
      </c>
      <c r="AR6" s="76" t="s">
        <v>67</v>
      </c>
      <c r="AS6" s="76" t="s">
        <v>36</v>
      </c>
    </row>
    <row r="7" spans="2:52" x14ac:dyDescent="0.25">
      <c r="B7" s="70">
        <f>B6</f>
        <v>1</v>
      </c>
      <c r="C7" s="70">
        <f ca="1">IFERROR(HLOOKUP(ANS!C6,$M$21:$R$21,1,FALSE),0)+IFERROR(HLOOKUP(ANS!C6,$M$31:$R$31,1,FALSE),0)+IFERROR(HLOOKUP(ANS!C6,$M$41:$R$41,1,FALSE),0)+IFERROR(HLOOKUP(ANS!C6,$M$51:$R$51,1,FALSE),0)+IFERROR(HLOOKUP(ANS!C6,$M$61:$R$61,1,FALSE),0)+IFERROR(HLOOKUP(ANS!C6,$M$71:$R$71,1,FALSE),0)+IFERROR(HLOOKUP(ANS!C6,$M$81:$R$81,1,FALSE),0)</f>
        <v>6</v>
      </c>
      <c r="D7" s="70">
        <f ca="1">IF(C7&gt;=ANS!C6,0,1)</f>
        <v>0</v>
      </c>
      <c r="E7" s="70" t="str">
        <f ca="1">IF(D7,ANS!C6,"")</f>
        <v/>
      </c>
      <c r="F7" s="81">
        <f ca="1">IFERROR(SMALL($E$6:$E$50,ANS!B6),"")</f>
        <v>17</v>
      </c>
      <c r="G7" s="70"/>
      <c r="H7" s="70"/>
      <c r="J7" s="32">
        <v>1</v>
      </c>
      <c r="K7" s="32">
        <f ca="1">IFERROR(IF(SUM(S21:S29)=0,1,0),0)</f>
        <v>1</v>
      </c>
      <c r="L7" s="32">
        <f ca="1">IFERROR(IF(AND(S20=0,M7=1),1,0),1)</f>
        <v>1</v>
      </c>
      <c r="M7" s="32">
        <f ca="1">IFERROR(IF(SUM($M$21:$R$29)=0,0,1),1)</f>
        <v>1</v>
      </c>
      <c r="N7" s="32">
        <f ca="1">IF(AND(M7=1,L7=0),1,0)</f>
        <v>0</v>
      </c>
      <c r="O7" s="79">
        <f>Q7</f>
        <v>1</v>
      </c>
      <c r="Q7" s="75">
        <f>'Question Sets'!C30</f>
        <v>1</v>
      </c>
      <c r="R7" s="75">
        <f ca="1">IF(OR(AND(Q7=1,COUNTIF(K7:K14,1)=8,COUNTIF(L7:L14,1)=8),AND(Q7=0,SUM(M21:R29,M31:R39,M41:R49,M51:R59,M61:R69,M71:R79,M81:R89,M91:R99,T21:Y29,T31:Y39,T41:Y49,T51:Y59,T61:Y69,T71:Y79,T81:Y89)=0)),0,1)</f>
        <v>0</v>
      </c>
      <c r="Z7" s="82"/>
      <c r="AB7" s="1"/>
      <c r="AC7" s="70">
        <f>AC6</f>
        <v>1</v>
      </c>
      <c r="AD7" s="70">
        <f ca="1">IFERROR(HLOOKUP(ANS!M6,$AN$21:$AS$21,1,FALSE),0)+IFERROR(HLOOKUP(ANS!M6,$AN$31:$AS$31,1,FALSE),0)+IFERROR(HLOOKUP(ANS!M6,$AN$41:$AS$41,1,FALSE),0)+IFERROR(HLOOKUP(ANS!M6,$AN$51:$AS$51,1,FALSE),0)+IFERROR(HLOOKUP(ANS!M6,$AN$61:$AS$61,1,FALSE),0)+IFERROR(HLOOKUP(ANS!M6,$AN$71:$AS$71,1,FALSE),0)+IFERROR(HLOOKUP(ANS!M6,$AN$81:$AS$81,1,FALSE),0)</f>
        <v>10</v>
      </c>
      <c r="AE7" s="70">
        <f ca="1">IF(AD7&gt;=ANS!M6,0,1)</f>
        <v>0</v>
      </c>
      <c r="AF7" s="70" t="str">
        <f ca="1">IF(AE7,ANS!M6,"")</f>
        <v/>
      </c>
      <c r="AG7" s="81">
        <f ca="1">IFERROR(SMALL($AF$6:$AF$19,ANS!L6),"")</f>
        <v>24</v>
      </c>
      <c r="AH7" s="70"/>
      <c r="AI7" s="70"/>
      <c r="AK7" s="32">
        <v>1</v>
      </c>
      <c r="AL7" s="32">
        <f ca="1">IFERROR(IF(SUM(AT21:AT29)=0,1,0),0)</f>
        <v>1</v>
      </c>
      <c r="AM7" s="32">
        <f ca="1">IFERROR(IF(AND(AT20=0,AN7=1),1,0),1)</f>
        <v>1</v>
      </c>
      <c r="AN7" s="32">
        <f ca="1">IFERROR(IF(SUM($AN$21:$AS$29)=0,0,1),1)</f>
        <v>1</v>
      </c>
      <c r="AO7" s="32">
        <f ca="1">IF(AND(AN7=1,AM7=0),1,0)</f>
        <v>0</v>
      </c>
      <c r="AP7" s="79">
        <f>AR7</f>
        <v>1</v>
      </c>
      <c r="AR7" s="75">
        <f>'Question Sets'!C30</f>
        <v>1</v>
      </c>
      <c r="AS7" s="75">
        <f ca="1">IF(OR(AND(AR7=1,COUNTIF(AL7:AL14,1)=8,COUNTIF(AM7:AM14,1)=8),AND(AR7=0,SUM(AN21:AS29,AN31:AS39,AN41:AS49,AN51:AS59,AN61:AS69,AN71:AS79,AN81:AS89,AN91:AS99,AU21:AZ29,AU31:AZ39,AU41:AZ49,AU51:AZ59,AU61:AZ69,AU71:AZ79,AU81:AZ89)=0)),0,1)</f>
        <v>0</v>
      </c>
    </row>
    <row r="8" spans="2:52" x14ac:dyDescent="0.25">
      <c r="B8" s="70">
        <f t="shared" ref="B8:B50" si="0">B7</f>
        <v>1</v>
      </c>
      <c r="C8" s="70">
        <f ca="1">IFERROR(HLOOKUP(ANS!C7,$M$21:$R$21,1,FALSE),0)+IFERROR(HLOOKUP(ANS!C7,$M$31:$R$31,1,FALSE),0)+IFERROR(HLOOKUP(ANS!C7,$M$41:$R$41,1,FALSE),0)+IFERROR(HLOOKUP(ANS!C7,$M$51:$R$51,1,FALSE),0)+IFERROR(HLOOKUP(ANS!C7,$M$61:$R$61,1,FALSE),0)+IFERROR(HLOOKUP(ANS!C7,$M$71:$R$71,1,FALSE),0)+IFERROR(HLOOKUP(ANS!C7,$M$81:$R$81,1,FALSE),0)</f>
        <v>8</v>
      </c>
      <c r="D8" s="70">
        <f ca="1">IF(C8&gt;=ANS!C7,0,1)</f>
        <v>0</v>
      </c>
      <c r="E8" s="70" t="str">
        <f ca="1">IF(D8,ANS!C7,"")</f>
        <v/>
      </c>
      <c r="F8" s="81">
        <f ca="1">IFERROR(SMALL($E$6:$E$50,ANS!B7),"")</f>
        <v>26</v>
      </c>
      <c r="G8" s="70"/>
      <c r="H8" s="70"/>
      <c r="J8" s="70">
        <v>2</v>
      </c>
      <c r="K8" s="70">
        <f ca="1">IFERROR(IF(SUM(S31:S39)=0,1,0),0)</f>
        <v>1</v>
      </c>
      <c r="L8" s="70">
        <f ca="1">IFERROR(IF(AND(S30=0,M8=1),1,0),1)</f>
        <v>1</v>
      </c>
      <c r="M8" s="70">
        <f ca="1">IFERROR(IF(SUM($M$31:$R$39)=0,0,1),1)</f>
        <v>1</v>
      </c>
      <c r="N8" s="70">
        <f ca="1">IF(AND(M8=1,L8=0),1,0)</f>
        <v>0</v>
      </c>
      <c r="O8" s="30">
        <f ca="1">IF(AND(O7=1,M7=1,L7=1,N7=0,K7=1),1,0)</f>
        <v>1</v>
      </c>
      <c r="Z8" s="82"/>
      <c r="AB8" s="1"/>
      <c r="AC8" s="70">
        <f t="shared" ref="AC8:AC19" si="1">AC7</f>
        <v>1</v>
      </c>
      <c r="AD8" s="70">
        <f ca="1">IFERROR(HLOOKUP(ANS!M7,$AN$21:$AS$21,1,FALSE),0)+IFERROR(HLOOKUP(ANS!M7,$AN$31:$AS$31,1,FALSE),0)+IFERROR(HLOOKUP(ANS!M7,$AN$41:$AS$41,1,FALSE),0)+IFERROR(HLOOKUP(ANS!M7,$AN$51:$AS$51,1,FALSE),0)+IFERROR(HLOOKUP(ANS!M7,$AN$61:$AS$61,1,FALSE),0)+IFERROR(HLOOKUP(ANS!M7,$AN$71:$AS$71,1,FALSE),0)+IFERROR(HLOOKUP(ANS!M7,$AN$81:$AS$81,1,FALSE),0)</f>
        <v>0</v>
      </c>
      <c r="AE8" s="70">
        <f ca="1">IF(AD8&gt;=ANS!M7,0,1)</f>
        <v>1</v>
      </c>
      <c r="AF8" s="70">
        <f ca="1">IF(AE8,ANS!M7,"")</f>
        <v>12</v>
      </c>
      <c r="AG8" s="81" t="str">
        <f ca="1">IFERROR(SMALL($AF$6:$AF$19,ANS!L7),"")</f>
        <v/>
      </c>
      <c r="AH8" s="70"/>
      <c r="AI8" s="70"/>
      <c r="AK8" s="70">
        <v>2</v>
      </c>
      <c r="AL8" s="70">
        <f ca="1">IFERROR(IF(SUM(AT31:AT39)=0,1,0),0)</f>
        <v>1</v>
      </c>
      <c r="AM8" s="70">
        <f ca="1">IFERROR(IF(AND(AT30=0,AN8=1),1,0),1)</f>
        <v>1</v>
      </c>
      <c r="AN8" s="70">
        <f ca="1">IFERROR(IF(SUM($AN$31:$AS$39)=0,0,1),1)</f>
        <v>1</v>
      </c>
      <c r="AO8" s="70">
        <f ca="1">IF(AND(AN8=1,AM8=0),1,0)</f>
        <v>0</v>
      </c>
      <c r="AP8" s="30">
        <f ca="1">IF(AND(AP7=1,AN7=1,AM7=1,AO7=0,AL7=1),1,0)</f>
        <v>1</v>
      </c>
    </row>
    <row r="9" spans="2:52" x14ac:dyDescent="0.25">
      <c r="B9" s="70">
        <f t="shared" si="0"/>
        <v>1</v>
      </c>
      <c r="C9" s="70">
        <f ca="1">IFERROR(HLOOKUP(ANS!C8,$M$21:$R$21,1,FALSE),0)+IFERROR(HLOOKUP(ANS!C8,$M$31:$R$31,1,FALSE),0)+IFERROR(HLOOKUP(ANS!C8,$M$41:$R$41,1,FALSE),0)+IFERROR(HLOOKUP(ANS!C8,$M$51:$R$51,1,FALSE),0)+IFERROR(HLOOKUP(ANS!C8,$M$61:$R$61,1,FALSE),0)+IFERROR(HLOOKUP(ANS!C8,$M$71:$R$71,1,FALSE),0)+IFERROR(HLOOKUP(ANS!C8,$M$81:$R$81,1,FALSE),0)</f>
        <v>9</v>
      </c>
      <c r="D9" s="70">
        <f ca="1">IF(C9&gt;=ANS!C8,0,1)</f>
        <v>0</v>
      </c>
      <c r="E9" s="70" t="str">
        <f ca="1">IF(D9,ANS!C8,"")</f>
        <v/>
      </c>
      <c r="F9" s="81">
        <f ca="1">IFERROR(SMALL($E$6:$E$50,ANS!B8),"")</f>
        <v>27</v>
      </c>
      <c r="G9" s="70"/>
      <c r="H9" s="70"/>
      <c r="J9" s="70">
        <v>3</v>
      </c>
      <c r="K9" s="70">
        <f ca="1">IFERROR(IF(SUM(S41:S49)=0,1,0),0)</f>
        <v>1</v>
      </c>
      <c r="L9" s="70">
        <f ca="1">IFERROR(IF(AND(S40=0,M9=1),1,0),1)</f>
        <v>1</v>
      </c>
      <c r="M9" s="70">
        <f ca="1">IFERROR(IF(SUM($M$41:$R$49)=0,0,1),1)</f>
        <v>1</v>
      </c>
      <c r="N9" s="70">
        <f t="shared" ref="N9:N14" ca="1" si="2">IF(AND(M9=1,L9=0),1,0)</f>
        <v>0</v>
      </c>
      <c r="O9" s="30">
        <f t="shared" ref="O9:O14" ca="1" si="3">IF(AND(O8=1,M8=1,L8=1,N8=0,K8=1),1,0)</f>
        <v>1</v>
      </c>
      <c r="R9" s="25"/>
      <c r="Z9" s="82"/>
      <c r="AB9" s="1"/>
      <c r="AC9" s="70">
        <f t="shared" si="1"/>
        <v>1</v>
      </c>
      <c r="AD9" s="70">
        <f ca="1">IFERROR(HLOOKUP(ANS!M8,$AN$21:$AS$21,1,FALSE),0)+IFERROR(HLOOKUP(ANS!M8,$AN$31:$AS$31,1,FALSE),0)+IFERROR(HLOOKUP(ANS!M8,$AN$41:$AS$41,1,FALSE),0)+IFERROR(HLOOKUP(ANS!M8,$AN$51:$AS$51,1,FALSE),0)+IFERROR(HLOOKUP(ANS!M8,$AN$61:$AS$61,1,FALSE),0)+IFERROR(HLOOKUP(ANS!M8,$AN$71:$AS$71,1,FALSE),0)+IFERROR(HLOOKUP(ANS!M8,$AN$81:$AS$81,1,FALSE),0)</f>
        <v>17</v>
      </c>
      <c r="AE9" s="70">
        <f ca="1">IF(AD9&gt;=ANS!M8,0,1)</f>
        <v>0</v>
      </c>
      <c r="AF9" s="70" t="str">
        <f ca="1">IF(AE9,ANS!M8,"")</f>
        <v/>
      </c>
      <c r="AG9" s="81" t="str">
        <f ca="1">IFERROR(SMALL($AF$6:$AF$19,ANS!L8),"")</f>
        <v/>
      </c>
      <c r="AH9" s="70"/>
      <c r="AI9" s="70"/>
      <c r="AK9" s="70">
        <v>3</v>
      </c>
      <c r="AL9" s="70">
        <f ca="1">IFERROR(IF(SUM(AT41:AT49)=0,1,0),0)</f>
        <v>1</v>
      </c>
      <c r="AM9" s="70">
        <f ca="1">IFERROR(IF(AND(AT40=0,AN9=1),1,0),1)</f>
        <v>1</v>
      </c>
      <c r="AN9" s="70">
        <f ca="1">IFERROR(IF(SUM($AN$41:$AS$49)=0,0,1),1)</f>
        <v>1</v>
      </c>
      <c r="AO9" s="70">
        <f t="shared" ref="AO9:AO14" ca="1" si="4">IF(AND(AN9=1,AM9=0),1,0)</f>
        <v>0</v>
      </c>
      <c r="AP9" s="70">
        <f t="shared" ref="AP9:AP14" ca="1" si="5">IF(AND(AP8=1,AN8=1,AM8=1,AO8=0,AL8=1),1,0)</f>
        <v>1</v>
      </c>
      <c r="AS9" s="25"/>
    </row>
    <row r="10" spans="2:52" x14ac:dyDescent="0.25">
      <c r="B10" s="70">
        <f t="shared" si="0"/>
        <v>1</v>
      </c>
      <c r="C10" s="70">
        <f ca="1">IFERROR(HLOOKUP(ANS!C9,$M$21:$R$21,1,FALSE),0)+IFERROR(HLOOKUP(ANS!C9,$M$31:$R$31,1,FALSE),0)+IFERROR(HLOOKUP(ANS!C9,$M$41:$R$41,1,FALSE),0)+IFERROR(HLOOKUP(ANS!C9,$M$51:$R$51,1,FALSE),0)+IFERROR(HLOOKUP(ANS!C9,$M$61:$R$61,1,FALSE),0)+IFERROR(HLOOKUP(ANS!C9,$M$71:$R$71,1,FALSE),0)+IFERROR(HLOOKUP(ANS!C9,$M$81:$R$81,1,FALSE),0)</f>
        <v>10</v>
      </c>
      <c r="D10" s="70">
        <f ca="1">IF(C10&gt;=ANS!C9,0,1)</f>
        <v>0</v>
      </c>
      <c r="E10" s="70" t="str">
        <f ca="1">IF(D10,ANS!C9,"")</f>
        <v/>
      </c>
      <c r="F10" s="81">
        <f ca="1">IFERROR(SMALL($E$6:$E$50,ANS!B9),"")</f>
        <v>88</v>
      </c>
      <c r="G10" s="70"/>
      <c r="H10" s="70"/>
      <c r="J10" s="70">
        <v>4</v>
      </c>
      <c r="K10" s="70">
        <f ca="1">IFERROR(IF(SUM(S51:S59)=0,1,0),0)</f>
        <v>1</v>
      </c>
      <c r="L10" s="70">
        <f ca="1">IFERROR(IF(AND(S50=0,M10=1),1,0),1)</f>
        <v>1</v>
      </c>
      <c r="M10" s="70">
        <f ca="1">IFERROR(IF(SUM($M$51:$R$59)=0,0,1),1)</f>
        <v>1</v>
      </c>
      <c r="N10" s="70">
        <f t="shared" ca="1" si="2"/>
        <v>0</v>
      </c>
      <c r="O10" s="30">
        <f t="shared" ca="1" si="3"/>
        <v>1</v>
      </c>
      <c r="Z10" s="82"/>
      <c r="AB10" s="1"/>
      <c r="AC10" s="70">
        <f t="shared" si="1"/>
        <v>1</v>
      </c>
      <c r="AD10" s="70">
        <f ca="1">IFERROR(HLOOKUP(ANS!M9,$AN$21:$AS$21,1,FALSE),0)+IFERROR(HLOOKUP(ANS!M9,$AN$31:$AS$31,1,FALSE),0)+IFERROR(HLOOKUP(ANS!M9,$AN$41:$AS$41,1,FALSE),0)+IFERROR(HLOOKUP(ANS!M9,$AN$51:$AS$51,1,FALSE),0)+IFERROR(HLOOKUP(ANS!M9,$AN$61:$AS$61,1,FALSE),0)+IFERROR(HLOOKUP(ANS!M9,$AN$71:$AS$71,1,FALSE),0)+IFERROR(HLOOKUP(ANS!M9,$AN$81:$AS$81,1,FALSE),0)</f>
        <v>18</v>
      </c>
      <c r="AE10" s="70">
        <f ca="1">IF(AD10&gt;=ANS!M9,0,1)</f>
        <v>0</v>
      </c>
      <c r="AF10" s="70" t="str">
        <f ca="1">IF(AE10,ANS!M9,"")</f>
        <v/>
      </c>
      <c r="AG10" s="81" t="str">
        <f ca="1">IFERROR(SMALL($AF$6:$AF$19,ANS!L9),"")</f>
        <v/>
      </c>
      <c r="AH10" s="70"/>
      <c r="AI10" s="70"/>
      <c r="AK10" s="70">
        <v>4</v>
      </c>
      <c r="AL10" s="70">
        <f ca="1">IFERROR(IF(SUM(AT51:AT59)=0,1,0),0)</f>
        <v>1</v>
      </c>
      <c r="AM10" s="70">
        <f ca="1">IFERROR(IF(AND(AT50=0,AN10=1),1,0),1)</f>
        <v>1</v>
      </c>
      <c r="AN10" s="70">
        <f ca="1">IFERROR(IF(SUM($AN$51:$AS$59)=0,0,1),1)</f>
        <v>1</v>
      </c>
      <c r="AO10" s="70">
        <f t="shared" ca="1" si="4"/>
        <v>0</v>
      </c>
      <c r="AP10" s="70">
        <f t="shared" ca="1" si="5"/>
        <v>1</v>
      </c>
    </row>
    <row r="11" spans="2:52" x14ac:dyDescent="0.25">
      <c r="B11" s="70">
        <f t="shared" si="0"/>
        <v>1</v>
      </c>
      <c r="C11" s="70">
        <f ca="1">IFERROR(HLOOKUP(ANS!C10,$M$21:$R$21,1,FALSE),0)+IFERROR(HLOOKUP(ANS!C10,$M$31:$R$31,1,FALSE),0)+IFERROR(HLOOKUP(ANS!C10,$M$41:$R$41,1,FALSE),0)+IFERROR(HLOOKUP(ANS!C10,$M$51:$R$51,1,FALSE),0)+IFERROR(HLOOKUP(ANS!C10,$M$61:$R$61,1,FALSE),0)+IFERROR(HLOOKUP(ANS!C10,$M$71:$R$71,1,FALSE),0)+IFERROR(HLOOKUP(ANS!C10,$M$81:$R$81,1,FALSE),0)</f>
        <v>12</v>
      </c>
      <c r="D11" s="70">
        <f ca="1">IF(C11&gt;=ANS!C10,0,1)</f>
        <v>0</v>
      </c>
      <c r="E11" s="70" t="str">
        <f ca="1">IF(D11,ANS!C10,"")</f>
        <v/>
      </c>
      <c r="F11" s="81">
        <f ca="1">IFERROR(SMALL($E$6:$E$50,ANS!B10),"")</f>
        <v>95</v>
      </c>
      <c r="G11" s="70"/>
      <c r="H11" s="70"/>
      <c r="J11" s="70">
        <v>5</v>
      </c>
      <c r="K11" s="70">
        <f ca="1">IFERROR(IF(SUM(S61:S69)=0,1,0),0)</f>
        <v>1</v>
      </c>
      <c r="L11" s="70">
        <f ca="1">IFERROR(IF(AND(S60=0,M11=1),1,0),1)</f>
        <v>1</v>
      </c>
      <c r="M11" s="70">
        <f ca="1">IFERROR(IF(SUM($M$61:$R$69)=0,0,1),1)</f>
        <v>1</v>
      </c>
      <c r="N11" s="70">
        <f t="shared" ca="1" si="2"/>
        <v>0</v>
      </c>
      <c r="O11" s="30">
        <f t="shared" ca="1" si="3"/>
        <v>1</v>
      </c>
      <c r="Z11" s="82"/>
      <c r="AB11" s="1"/>
      <c r="AC11" s="70">
        <f t="shared" si="1"/>
        <v>1</v>
      </c>
      <c r="AD11" s="70">
        <f ca="1">IFERROR(HLOOKUP(ANS!M10,$AN$21:$AS$21,1,FALSE),0)+IFERROR(HLOOKUP(ANS!M10,$AN$31:$AS$31,1,FALSE),0)+IFERROR(HLOOKUP(ANS!M10,$AN$41:$AS$41,1,FALSE),0)+IFERROR(HLOOKUP(ANS!M10,$AN$51:$AS$51,1,FALSE),0)+IFERROR(HLOOKUP(ANS!M10,$AN$61:$AS$61,1,FALSE),0)+IFERROR(HLOOKUP(ANS!M10,$AN$71:$AS$71,1,FALSE),0)+IFERROR(HLOOKUP(ANS!M10,$AN$81:$AS$81,1,FALSE),0)</f>
        <v>21</v>
      </c>
      <c r="AE11" s="70">
        <f ca="1">IF(AD11&gt;=ANS!M10,0,1)</f>
        <v>0</v>
      </c>
      <c r="AF11" s="70" t="str">
        <f ca="1">IF(AE11,ANS!M10,"")</f>
        <v/>
      </c>
      <c r="AG11" s="81" t="str">
        <f ca="1">IFERROR(SMALL($AF$6:$AF$19,ANS!L10),"")</f>
        <v/>
      </c>
      <c r="AH11" s="70"/>
      <c r="AI11" s="70"/>
      <c r="AK11" s="70">
        <v>5</v>
      </c>
      <c r="AL11" s="70">
        <f ca="1">IFERROR(IF(SUM(AT61:AT69)=0,1,0),0)</f>
        <v>1</v>
      </c>
      <c r="AM11" s="70">
        <f ca="1">IFERROR(IF(AND(AT60=0,AN11=1),1,0),1)</f>
        <v>1</v>
      </c>
      <c r="AN11" s="70">
        <f ca="1">IFERROR(IF(SUM($AN$61:$AS$69)=0,0,1),1)</f>
        <v>1</v>
      </c>
      <c r="AO11" s="70">
        <f t="shared" ca="1" si="4"/>
        <v>0</v>
      </c>
      <c r="AP11" s="70">
        <f t="shared" ca="1" si="5"/>
        <v>1</v>
      </c>
    </row>
    <row r="12" spans="2:52" x14ac:dyDescent="0.25">
      <c r="B12" s="70">
        <f t="shared" si="0"/>
        <v>1</v>
      </c>
      <c r="C12" s="70">
        <f ca="1">IFERROR(HLOOKUP(ANS!C11,$M$21:$R$21,1,FALSE),0)+IFERROR(HLOOKUP(ANS!C11,$M$31:$R$31,1,FALSE),0)+IFERROR(HLOOKUP(ANS!C11,$M$41:$R$41,1,FALSE),0)+IFERROR(HLOOKUP(ANS!C11,$M$51:$R$51,1,FALSE),0)+IFERROR(HLOOKUP(ANS!C11,$M$61:$R$61,1,FALSE),0)+IFERROR(HLOOKUP(ANS!C11,$M$71:$R$71,1,FALSE),0)+IFERROR(HLOOKUP(ANS!C11,$M$81:$R$81,1,FALSE),0)</f>
        <v>0</v>
      </c>
      <c r="D12" s="70">
        <f ca="1">IF(C12&gt;=ANS!C11,0,1)</f>
        <v>1</v>
      </c>
      <c r="E12" s="70">
        <f ca="1">IF(D12,ANS!C11,"")</f>
        <v>14</v>
      </c>
      <c r="F12" s="81">
        <f ca="1">IFERROR(SMALL($E$6:$E$50,ANS!B11),"")</f>
        <v>126</v>
      </c>
      <c r="G12" s="70"/>
      <c r="H12" s="70"/>
      <c r="J12" s="70">
        <v>6</v>
      </c>
      <c r="K12" s="70">
        <f ca="1">IFERROR(IF(SUM(S71:S79)=0,1,0),0)</f>
        <v>1</v>
      </c>
      <c r="L12" s="70">
        <f ca="1">IFERROR(IF(AND(S70=0,M12=1),1,0),1)</f>
        <v>1</v>
      </c>
      <c r="M12" s="70">
        <f ca="1">IFERROR(IF(SUM($M$71:$R$79)=0,0,1),1)</f>
        <v>1</v>
      </c>
      <c r="N12" s="70">
        <f t="shared" ca="1" si="2"/>
        <v>0</v>
      </c>
      <c r="O12" s="30">
        <f t="shared" ca="1" si="3"/>
        <v>1</v>
      </c>
      <c r="Z12" s="82"/>
      <c r="AB12" s="1"/>
      <c r="AC12" s="70">
        <f t="shared" si="1"/>
        <v>1</v>
      </c>
      <c r="AD12" s="70">
        <f ca="1">IFERROR(HLOOKUP(ANS!M11,$AN$21:$AS$21,1,FALSE),0)+IFERROR(HLOOKUP(ANS!M11,$AN$31:$AS$31,1,FALSE),0)+IFERROR(HLOOKUP(ANS!M11,$AN$41:$AS$41,1,FALSE),0)+IFERROR(HLOOKUP(ANS!M11,$AN$51:$AS$51,1,FALSE),0)+IFERROR(HLOOKUP(ANS!M11,$AN$61:$AS$61,1,FALSE),0)+IFERROR(HLOOKUP(ANS!M11,$AN$71:$AS$71,1,FALSE),0)+IFERROR(HLOOKUP(ANS!M11,$AN$81:$AS$81,1,FALSE),0)</f>
        <v>0</v>
      </c>
      <c r="AE12" s="70">
        <f ca="1">IF(AD12&gt;=ANS!M11,0,1)</f>
        <v>1</v>
      </c>
      <c r="AF12" s="70">
        <f ca="1">IF(AE12,ANS!M11,"")</f>
        <v>24</v>
      </c>
      <c r="AG12" s="81" t="str">
        <f ca="1">IFERROR(SMALL($AF$6:$AF$19,ANS!L11),"")</f>
        <v/>
      </c>
      <c r="AH12" s="70"/>
      <c r="AI12" s="70"/>
      <c r="AK12" s="70">
        <v>6</v>
      </c>
      <c r="AL12" s="70">
        <f ca="1">IFERROR(IF(SUM(AT71:AT79)=0,1,0),0)</f>
        <v>1</v>
      </c>
      <c r="AM12" s="70">
        <f ca="1">IFERROR(IF(AND(AT70=0,AN12=1),1,0),1)</f>
        <v>1</v>
      </c>
      <c r="AN12" s="70">
        <f ca="1">IFERROR(IF(SUM($AN$71:$AS$79)=0,0,1),1)</f>
        <v>1</v>
      </c>
      <c r="AO12" s="70">
        <f t="shared" ca="1" si="4"/>
        <v>0</v>
      </c>
      <c r="AP12" s="70">
        <f t="shared" ca="1" si="5"/>
        <v>1</v>
      </c>
    </row>
    <row r="13" spans="2:52" x14ac:dyDescent="0.25">
      <c r="B13" s="70">
        <f t="shared" si="0"/>
        <v>1</v>
      </c>
      <c r="C13" s="70">
        <f ca="1">IFERROR(HLOOKUP(ANS!C12,$M$21:$R$21,1,FALSE),0)+IFERROR(HLOOKUP(ANS!C12,$M$31:$R$31,1,FALSE),0)+IFERROR(HLOOKUP(ANS!C12,$M$41:$R$41,1,FALSE),0)+IFERROR(HLOOKUP(ANS!C12,$M$51:$R$51,1,FALSE),0)+IFERROR(HLOOKUP(ANS!C12,$M$61:$R$61,1,FALSE),0)+IFERROR(HLOOKUP(ANS!C12,$M$71:$R$71,1,FALSE),0)+IFERROR(HLOOKUP(ANS!C12,$M$81:$R$81,1,FALSE),0)</f>
        <v>0</v>
      </c>
      <c r="D13" s="70">
        <f ca="1">IF(C13&gt;=ANS!C12,0,1)</f>
        <v>1</v>
      </c>
      <c r="E13" s="70">
        <f ca="1">IF(D13,ANS!C12,"")</f>
        <v>17</v>
      </c>
      <c r="F13" s="81" t="str">
        <f ca="1">IFERROR(SMALL($E$6:$E$50,ANS!B12),"")</f>
        <v/>
      </c>
      <c r="G13" s="70"/>
      <c r="H13" s="70"/>
      <c r="J13" s="70">
        <v>7</v>
      </c>
      <c r="K13" s="70">
        <f ca="1">IF(SUM(S81:S89)=0,1,0)</f>
        <v>1</v>
      </c>
      <c r="L13" s="70">
        <f ca="1">IFERROR(IF(AND(S80=0,M13=1),1,0),1)</f>
        <v>1</v>
      </c>
      <c r="M13" s="70">
        <f ca="1">IFERROR(IF(SUM($M$81:$R$89)=0,0,1),1)</f>
        <v>1</v>
      </c>
      <c r="N13" s="70">
        <f t="shared" ca="1" si="2"/>
        <v>0</v>
      </c>
      <c r="O13" s="30">
        <f t="shared" ca="1" si="3"/>
        <v>1</v>
      </c>
      <c r="Z13" s="82"/>
      <c r="AB13" s="1"/>
      <c r="AC13" s="70">
        <f t="shared" si="1"/>
        <v>1</v>
      </c>
      <c r="AD13" s="70">
        <f ca="1">IFERROR(HLOOKUP(ANS!M12,$AN$21:$AS$21,1,FALSE),0)+IFERROR(HLOOKUP(ANS!M12,$AN$31:$AS$31,1,FALSE),0)+IFERROR(HLOOKUP(ANS!M12,$AN$41:$AS$41,1,FALSE),0)+IFERROR(HLOOKUP(ANS!M12,$AN$51:$AS$51,1,FALSE),0)+IFERROR(HLOOKUP(ANS!M12,$AN$61:$AS$61,1,FALSE),0)+IFERROR(HLOOKUP(ANS!M12,$AN$71:$AS$71,1,FALSE),0)+IFERROR(HLOOKUP(ANS!M12,$AN$81:$AS$81,1,FALSE),0)</f>
        <v>36</v>
      </c>
      <c r="AE13" s="70">
        <f ca="1">IF(AD13&gt;=ANS!M12,0,1)</f>
        <v>0</v>
      </c>
      <c r="AF13" s="70" t="str">
        <f ca="1">IF(AE13,ANS!M12,"")</f>
        <v/>
      </c>
      <c r="AG13" s="81" t="str">
        <f ca="1">IFERROR(SMALL($AF$6:$AF$19,ANS!L12),"")</f>
        <v/>
      </c>
      <c r="AH13" s="70"/>
      <c r="AI13" s="70"/>
      <c r="AK13" s="70">
        <v>7</v>
      </c>
      <c r="AL13" s="70">
        <f ca="1">IFERROR(IF(SUM(AT81:AT89)=0,1,0),0)</f>
        <v>1</v>
      </c>
      <c r="AM13" s="70">
        <f ca="1">IFERROR(IF(AND(AT80=0,AN13=1),1,0),1)</f>
        <v>1</v>
      </c>
      <c r="AN13" s="70">
        <f ca="1">IFERROR(IF(SUM($AN$81:$AS$89)=0,0,1),1)</f>
        <v>1</v>
      </c>
      <c r="AO13" s="70">
        <f t="shared" ca="1" si="4"/>
        <v>0</v>
      </c>
      <c r="AP13" s="70">
        <f t="shared" ca="1" si="5"/>
        <v>1</v>
      </c>
    </row>
    <row r="14" spans="2:52" x14ac:dyDescent="0.25">
      <c r="B14" s="70">
        <f t="shared" si="0"/>
        <v>1</v>
      </c>
      <c r="C14" s="70">
        <f ca="1">IFERROR(HLOOKUP(ANS!C13,$M$21:$R$21,1,FALSE),0)+IFERROR(HLOOKUP(ANS!C13,$M$31:$R$31,1,FALSE),0)+IFERROR(HLOOKUP(ANS!C13,$M$41:$R$41,1,FALSE),0)+IFERROR(HLOOKUP(ANS!C13,$M$51:$R$51,1,FALSE),0)+IFERROR(HLOOKUP(ANS!C13,$M$61:$R$61,1,FALSE),0)+IFERROR(HLOOKUP(ANS!C13,$M$71:$R$71,1,FALSE),0)+IFERROR(HLOOKUP(ANS!C13,$M$81:$R$81,1,FALSE),0)</f>
        <v>19</v>
      </c>
      <c r="D14" s="70">
        <f ca="1">IF(C14&gt;=ANS!C13,0,1)</f>
        <v>0</v>
      </c>
      <c r="E14" s="70" t="str">
        <f ca="1">IF(D14,ANS!C13,"")</f>
        <v/>
      </c>
      <c r="F14" s="81" t="str">
        <f ca="1">IFERROR(SMALL($E$6:$E$50,ANS!B13),"")</f>
        <v/>
      </c>
      <c r="G14" s="70"/>
      <c r="H14" s="70"/>
      <c r="J14" s="71">
        <v>8</v>
      </c>
      <c r="K14" s="71">
        <f ca="1">IF(SUM(S91:S99)=0,1,0)</f>
        <v>1</v>
      </c>
      <c r="L14" s="71">
        <f ca="1">IFERROR(IF(AND(S90=0,M14=1),1,0),1)</f>
        <v>1</v>
      </c>
      <c r="M14" s="71">
        <f ca="1">IFERROR(IF(SUM($M$91:$R$99)=0,0,1),1)</f>
        <v>1</v>
      </c>
      <c r="N14" s="71">
        <f t="shared" ca="1" si="2"/>
        <v>0</v>
      </c>
      <c r="O14" s="31">
        <f t="shared" ca="1" si="3"/>
        <v>1</v>
      </c>
      <c r="Z14" s="82"/>
      <c r="AB14" s="1"/>
      <c r="AC14" s="70">
        <f t="shared" si="1"/>
        <v>1</v>
      </c>
      <c r="AD14" s="70">
        <f ca="1">IFERROR(HLOOKUP(ANS!M13,$AN$21:$AS$21,1,FALSE),0)+IFERROR(HLOOKUP(ANS!M13,$AN$31:$AS$31,1,FALSE),0)+IFERROR(HLOOKUP(ANS!M13,$AN$41:$AS$41,1,FALSE),0)+IFERROR(HLOOKUP(ANS!M13,$AN$51:$AS$51,1,FALSE),0)+IFERROR(HLOOKUP(ANS!M13,$AN$61:$AS$61,1,FALSE),0)+IFERROR(HLOOKUP(ANS!M13,$AN$71:$AS$71,1,FALSE),0)+IFERROR(HLOOKUP(ANS!M13,$AN$81:$AS$81,1,FALSE),0)</f>
        <v>49</v>
      </c>
      <c r="AE14" s="70">
        <f ca="1">IF(AD14&gt;=ANS!M13,0,1)</f>
        <v>0</v>
      </c>
      <c r="AF14" s="70" t="str">
        <f ca="1">IF(AE14,ANS!M13,"")</f>
        <v/>
      </c>
      <c r="AG14" s="81" t="str">
        <f ca="1">IFERROR(SMALL($AF$6:$AF$19,ANS!L13),"")</f>
        <v/>
      </c>
      <c r="AH14" s="70"/>
      <c r="AI14" s="70"/>
      <c r="AK14" s="71">
        <v>8</v>
      </c>
      <c r="AL14" s="71">
        <f ca="1">IFERROR(IF(SUM(AT91:AT99)=0,1,0),0)</f>
        <v>1</v>
      </c>
      <c r="AM14" s="71">
        <f ca="1">IFERROR(IF(AND(AT90=0,AN14=1),1,0),1)</f>
        <v>1</v>
      </c>
      <c r="AN14" s="71">
        <f ca="1">IFERROR(IF(SUM($AN$91:$AS$99)=0,0,1),1)</f>
        <v>1</v>
      </c>
      <c r="AO14" s="71">
        <f t="shared" ca="1" si="4"/>
        <v>0</v>
      </c>
      <c r="AP14" s="71">
        <f t="shared" ca="1" si="5"/>
        <v>1</v>
      </c>
    </row>
    <row r="15" spans="2:52" x14ac:dyDescent="0.25">
      <c r="B15" s="70">
        <f t="shared" si="0"/>
        <v>1</v>
      </c>
      <c r="C15" s="70">
        <f ca="1">IFERROR(HLOOKUP(ANS!C14,$M$21:$R$21,1,FALSE),0)+IFERROR(HLOOKUP(ANS!C14,$M$31:$R$31,1,FALSE),0)+IFERROR(HLOOKUP(ANS!C14,$M$41:$R$41,1,FALSE),0)+IFERROR(HLOOKUP(ANS!C14,$M$51:$R$51,1,FALSE),0)+IFERROR(HLOOKUP(ANS!C14,$M$61:$R$61,1,FALSE),0)+IFERROR(HLOOKUP(ANS!C14,$M$71:$R$71,1,FALSE),0)+IFERROR(HLOOKUP(ANS!C14,$M$81:$R$81,1,FALSE),0)</f>
        <v>0</v>
      </c>
      <c r="D15" s="70">
        <f ca="1">IF(C15&gt;=ANS!C14,0,1)</f>
        <v>1</v>
      </c>
      <c r="E15" s="70">
        <f ca="1">IF(D15,ANS!C14,"")</f>
        <v>26</v>
      </c>
      <c r="F15" s="81" t="str">
        <f ca="1">IFERROR(SMALL($E$6:$E$50,ANS!B14),"")</f>
        <v/>
      </c>
      <c r="G15" s="70"/>
      <c r="H15" s="70"/>
      <c r="Z15" s="82"/>
      <c r="AB15" s="1"/>
      <c r="AC15" s="70">
        <f t="shared" si="1"/>
        <v>1</v>
      </c>
      <c r="AD15" s="70">
        <f ca="1">IFERROR(HLOOKUP(ANS!M14,$AN$21:$AS$21,1,FALSE),0)+IFERROR(HLOOKUP(ANS!M14,$AN$31:$AS$31,1,FALSE),0)+IFERROR(HLOOKUP(ANS!M14,$AN$41:$AS$41,1,FALSE),0)+IFERROR(HLOOKUP(ANS!M14,$AN$51:$AS$51,1,FALSE),0)+IFERROR(HLOOKUP(ANS!M14,$AN$61:$AS$61,1,FALSE),0)+IFERROR(HLOOKUP(ANS!M14,$AN$71:$AS$71,1,FALSE),0)+IFERROR(HLOOKUP(ANS!M14,$AN$81:$AS$81,1,FALSE),0)</f>
        <v>53</v>
      </c>
      <c r="AE15" s="70">
        <f ca="1">IF(AD15&gt;=ANS!M14,0,1)</f>
        <v>0</v>
      </c>
      <c r="AF15" s="70" t="str">
        <f ca="1">IF(AE15,ANS!M14,"")</f>
        <v/>
      </c>
      <c r="AG15" s="81" t="str">
        <f ca="1">IFERROR(SMALL($AF$6:$AF$19,ANS!L14),"")</f>
        <v/>
      </c>
      <c r="AH15" s="70"/>
      <c r="AI15" s="70"/>
    </row>
    <row r="16" spans="2:52" x14ac:dyDescent="0.25">
      <c r="B16" s="70">
        <f t="shared" si="0"/>
        <v>1</v>
      </c>
      <c r="C16" s="70">
        <f ca="1">IFERROR(HLOOKUP(ANS!C15,$M$21:$R$21,1,FALSE),0)+IFERROR(HLOOKUP(ANS!C15,$M$31:$R$31,1,FALSE),0)+IFERROR(HLOOKUP(ANS!C15,$M$41:$R$41,1,FALSE),0)+IFERROR(HLOOKUP(ANS!C15,$M$51:$R$51,1,FALSE),0)+IFERROR(HLOOKUP(ANS!C15,$M$61:$R$61,1,FALSE),0)+IFERROR(HLOOKUP(ANS!C15,$M$71:$R$71,1,FALSE),0)+IFERROR(HLOOKUP(ANS!C15,$M$81:$R$81,1,FALSE),0)</f>
        <v>0</v>
      </c>
      <c r="D16" s="70">
        <f ca="1">IF(C16&gt;=ANS!C15,0,1)</f>
        <v>1</v>
      </c>
      <c r="E16" s="70">
        <f ca="1">IF(D16,ANS!C15,"")</f>
        <v>27</v>
      </c>
      <c r="F16" s="81" t="str">
        <f ca="1">IFERROR(SMALL($E$6:$E$50,ANS!B15),"")</f>
        <v/>
      </c>
      <c r="G16" s="70"/>
      <c r="H16" s="70"/>
      <c r="Z16" s="82"/>
      <c r="AB16" s="1"/>
      <c r="AC16" s="70">
        <f t="shared" si="1"/>
        <v>1</v>
      </c>
      <c r="AD16" s="70">
        <f ca="1">IFERROR(HLOOKUP(ANS!M15,$AN$21:$AS$21,1,FALSE),0)+IFERROR(HLOOKUP(ANS!M15,$AN$31:$AS$31,1,FALSE),0)+IFERROR(HLOOKUP(ANS!M15,$AN$41:$AS$41,1,FALSE),0)+IFERROR(HLOOKUP(ANS!M15,$AN$51:$AS$51,1,FALSE),0)+IFERROR(HLOOKUP(ANS!M15,$AN$61:$AS$61,1,FALSE),0)+IFERROR(HLOOKUP(ANS!M15,$AN$71:$AS$71,1,FALSE),0)+IFERROR(HLOOKUP(ANS!M15,$AN$81:$AS$81,1,FALSE),0)</f>
        <v>77</v>
      </c>
      <c r="AE16" s="70">
        <f ca="1">IF(AD16&gt;=ANS!M15,0,1)</f>
        <v>0</v>
      </c>
      <c r="AF16" s="70" t="str">
        <f ca="1">IF(AE16,ANS!M15,"")</f>
        <v/>
      </c>
      <c r="AG16" s="81" t="str">
        <f ca="1">IFERROR(SMALL($AF$6:$AF$19,ANS!L15),"")</f>
        <v/>
      </c>
      <c r="AH16" s="70"/>
      <c r="AI16" s="70"/>
    </row>
    <row r="17" spans="2:54" x14ac:dyDescent="0.25">
      <c r="B17" s="70">
        <f t="shared" si="0"/>
        <v>1</v>
      </c>
      <c r="C17" s="70">
        <f ca="1">IFERROR(HLOOKUP(ANS!C16,$M$21:$R$21,1,FALSE),0)+IFERROR(HLOOKUP(ANS!C16,$M$31:$R$31,1,FALSE),0)+IFERROR(HLOOKUP(ANS!C16,$M$41:$R$41,1,FALSE),0)+IFERROR(HLOOKUP(ANS!C16,$M$51:$R$51,1,FALSE),0)+IFERROR(HLOOKUP(ANS!C16,$M$61:$R$61,1,FALSE),0)+IFERROR(HLOOKUP(ANS!C16,$M$71:$R$71,1,FALSE),0)+IFERROR(HLOOKUP(ANS!C16,$M$81:$R$81,1,FALSE),0)</f>
        <v>29</v>
      </c>
      <c r="D17" s="70">
        <f ca="1">IF(C17&gt;=ANS!C16,0,1)</f>
        <v>0</v>
      </c>
      <c r="E17" s="70" t="str">
        <f ca="1">IF(D17,ANS!C16,"")</f>
        <v/>
      </c>
      <c r="F17" s="81" t="str">
        <f ca="1">IFERROR(SMALL($E$6:$E$50,ANS!B16),"")</f>
        <v/>
      </c>
      <c r="G17" s="70"/>
      <c r="H17" s="70"/>
      <c r="Z17" s="82"/>
      <c r="AB17" s="1"/>
      <c r="AC17" s="70">
        <f t="shared" si="1"/>
        <v>1</v>
      </c>
      <c r="AD17" s="70">
        <f ca="1">IFERROR(HLOOKUP(ANS!M16,$AN$21:$AS$21,1,FALSE),0)+IFERROR(HLOOKUP(ANS!M16,$AN$31:$AS$31,1,FALSE),0)+IFERROR(HLOOKUP(ANS!M16,$AN$41:$AS$41,1,FALSE),0)+IFERROR(HLOOKUP(ANS!M16,$AN$51:$AS$51,1,FALSE),0)+IFERROR(HLOOKUP(ANS!M16,$AN$61:$AS$61,1,FALSE),0)+IFERROR(HLOOKUP(ANS!M16,$AN$71:$AS$71,1,FALSE),0)+IFERROR(HLOOKUP(ANS!M16,$AN$81:$AS$81,1,FALSE),0)</f>
        <v>93</v>
      </c>
      <c r="AE17" s="70">
        <f ca="1">IF(AD17&gt;=ANS!M16,0,1)</f>
        <v>0</v>
      </c>
      <c r="AF17" s="70" t="str">
        <f ca="1">IF(AE17,ANS!M16,"")</f>
        <v/>
      </c>
      <c r="AG17" s="81" t="str">
        <f ca="1">IFERROR(SMALL($AF$6:$AF$19,ANS!L16),"")</f>
        <v/>
      </c>
      <c r="AH17" s="70"/>
      <c r="AI17" s="70"/>
    </row>
    <row r="18" spans="2:54" x14ac:dyDescent="0.25">
      <c r="B18" s="70">
        <f t="shared" si="0"/>
        <v>1</v>
      </c>
      <c r="C18" s="70">
        <f ca="1">IFERROR(HLOOKUP(ANS!C17,$M$21:$R$21,1,FALSE),0)+IFERROR(HLOOKUP(ANS!C17,$M$31:$R$31,1,FALSE),0)+IFERROR(HLOOKUP(ANS!C17,$M$41:$R$41,1,FALSE),0)+IFERROR(HLOOKUP(ANS!C17,$M$51:$R$51,1,FALSE),0)+IFERROR(HLOOKUP(ANS!C17,$M$61:$R$61,1,FALSE),0)+IFERROR(HLOOKUP(ANS!C17,$M$71:$R$71,1,FALSE),0)+IFERROR(HLOOKUP(ANS!C17,$M$81:$R$81,1,FALSE),0)</f>
        <v>38</v>
      </c>
      <c r="D18" s="70">
        <f ca="1">IF(C18&gt;=ANS!C17,0,1)</f>
        <v>0</v>
      </c>
      <c r="E18" s="70" t="str">
        <f ca="1">IF(D18,ANS!C17,"")</f>
        <v/>
      </c>
      <c r="F18" s="81" t="str">
        <f ca="1">IFERROR(SMALL($E$6:$E$50,ANS!B17),"")</f>
        <v/>
      </c>
      <c r="G18" s="70"/>
      <c r="H18" s="70"/>
      <c r="M18" s="158" t="s">
        <v>46</v>
      </c>
      <c r="N18" s="158"/>
      <c r="O18" s="158"/>
      <c r="P18" s="158"/>
      <c r="Q18" s="158"/>
      <c r="R18" s="158"/>
      <c r="T18" s="175" t="s">
        <v>45</v>
      </c>
      <c r="U18" s="176"/>
      <c r="V18" s="176"/>
      <c r="W18" s="176"/>
      <c r="X18" s="176"/>
      <c r="Y18" s="177"/>
      <c r="Z18" s="82"/>
      <c r="AB18" s="1"/>
      <c r="AC18" s="70">
        <f t="shared" si="1"/>
        <v>1</v>
      </c>
      <c r="AD18" s="70">
        <f ca="1">IFERROR(HLOOKUP(ANS!M17,$AN$21:$AS$21,1,FALSE),0)+IFERROR(HLOOKUP(ANS!M17,$AN$31:$AS$31,1,FALSE),0)+IFERROR(HLOOKUP(ANS!M17,$AN$41:$AS$41,1,FALSE),0)+IFERROR(HLOOKUP(ANS!M17,$AN$51:$AS$51,1,FALSE),0)+IFERROR(HLOOKUP(ANS!M17,$AN$61:$AS$61,1,FALSE),0)+IFERROR(HLOOKUP(ANS!M17,$AN$71:$AS$71,1,FALSE),0)+IFERROR(HLOOKUP(ANS!M17,$AN$81:$AS$81,1,FALSE),0)</f>
        <v>104</v>
      </c>
      <c r="AE18" s="70">
        <f ca="1">IF(AD18&gt;=ANS!M17,0,1)</f>
        <v>0</v>
      </c>
      <c r="AF18" s="70" t="str">
        <f ca="1">IF(AE18,ANS!M17,"")</f>
        <v/>
      </c>
      <c r="AG18" s="81" t="str">
        <f ca="1">IFERROR(SMALL($AF$6:$AF$19,ANS!L17),"")</f>
        <v/>
      </c>
      <c r="AH18" s="70"/>
      <c r="AI18" s="70"/>
      <c r="AN18" s="158" t="s">
        <v>46</v>
      </c>
      <c r="AO18" s="158"/>
      <c r="AP18" s="158"/>
      <c r="AQ18" s="158"/>
      <c r="AR18" s="158"/>
      <c r="AS18" s="158"/>
      <c r="AU18" s="175" t="s">
        <v>45</v>
      </c>
      <c r="AV18" s="176"/>
      <c r="AW18" s="176"/>
      <c r="AX18" s="176"/>
      <c r="AY18" s="176"/>
      <c r="AZ18" s="177"/>
    </row>
    <row r="19" spans="2:54" x14ac:dyDescent="0.25">
      <c r="B19" s="70">
        <f t="shared" si="0"/>
        <v>1</v>
      </c>
      <c r="C19" s="70">
        <f ca="1">IFERROR(HLOOKUP(ANS!C18,$M$21:$R$21,1,FALSE),0)+IFERROR(HLOOKUP(ANS!C18,$M$31:$R$31,1,FALSE),0)+IFERROR(HLOOKUP(ANS!C18,$M$41:$R$41,1,FALSE),0)+IFERROR(HLOOKUP(ANS!C18,$M$51:$R$51,1,FALSE),0)+IFERROR(HLOOKUP(ANS!C18,$M$61:$R$61,1,FALSE),0)+IFERROR(HLOOKUP(ANS!C18,$M$71:$R$71,1,FALSE),0)+IFERROR(HLOOKUP(ANS!C18,$M$81:$R$81,1,FALSE),0)</f>
        <v>39</v>
      </c>
      <c r="D19" s="70">
        <f ca="1">IF(C19&gt;=ANS!C18,0,1)</f>
        <v>0</v>
      </c>
      <c r="E19" s="70" t="str">
        <f ca="1">IF(D19,ANS!C18,"")</f>
        <v/>
      </c>
      <c r="F19" s="81" t="str">
        <f ca="1">IFERROR(SMALL($E$6:$E$50,ANS!B18),"")</f>
        <v/>
      </c>
      <c r="G19" s="70"/>
      <c r="H19" s="70"/>
      <c r="M19" s="66">
        <v>1</v>
      </c>
      <c r="N19" s="66">
        <v>2</v>
      </c>
      <c r="O19" s="66">
        <v>3</v>
      </c>
      <c r="P19" s="66">
        <v>4</v>
      </c>
      <c r="Q19" s="66">
        <v>5</v>
      </c>
      <c r="R19" s="66">
        <v>6</v>
      </c>
      <c r="S19" s="66" t="s">
        <v>36</v>
      </c>
      <c r="T19" s="66">
        <v>1</v>
      </c>
      <c r="U19" s="66">
        <v>2</v>
      </c>
      <c r="V19" s="66">
        <v>3</v>
      </c>
      <c r="W19" s="66">
        <v>4</v>
      </c>
      <c r="X19" s="66">
        <v>5</v>
      </c>
      <c r="Y19" s="66">
        <v>6</v>
      </c>
      <c r="Z19" s="83"/>
      <c r="AB19" s="1"/>
      <c r="AC19" s="71">
        <f t="shared" si="1"/>
        <v>1</v>
      </c>
      <c r="AD19" s="71">
        <f ca="1">IFERROR(HLOOKUP(ANS!M18,$AN$21:$AS$21,1,FALSE),0)+IFERROR(HLOOKUP(ANS!M18,$AN$31:$AS$31,1,FALSE),0)+IFERROR(HLOOKUP(ANS!M18,$AN$41:$AS$41,1,FALSE),0)+IFERROR(HLOOKUP(ANS!M18,$AN$51:$AS$51,1,FALSE),0)+IFERROR(HLOOKUP(ANS!M18,$AN$61:$AS$61,1,FALSE),0)+IFERROR(HLOOKUP(ANS!M18,$AN$71:$AS$71,1,FALSE),0)+IFERROR(HLOOKUP(ANS!M18,$AN$81:$AS$81,1,FALSE),0)</f>
        <v>119</v>
      </c>
      <c r="AE19" s="71">
        <f ca="1">IF(AD19&gt;=ANS!M18,0,1)</f>
        <v>0</v>
      </c>
      <c r="AF19" s="71" t="str">
        <f ca="1">IF(AE19,ANS!M18,"")</f>
        <v/>
      </c>
      <c r="AG19" s="45" t="str">
        <f ca="1">IFERROR(SMALL($AF$6:$AF$19,ANS!L18),"")</f>
        <v/>
      </c>
      <c r="AH19" s="71"/>
      <c r="AI19" s="71"/>
      <c r="AN19" s="75">
        <v>1</v>
      </c>
      <c r="AO19" s="75">
        <v>2</v>
      </c>
      <c r="AP19" s="75">
        <v>3</v>
      </c>
      <c r="AQ19" s="75">
        <v>4</v>
      </c>
      <c r="AR19" s="75">
        <v>5</v>
      </c>
      <c r="AS19" s="75">
        <v>6</v>
      </c>
      <c r="AT19" s="75" t="s">
        <v>36</v>
      </c>
      <c r="AU19" s="75">
        <v>1</v>
      </c>
      <c r="AV19" s="75">
        <v>2</v>
      </c>
      <c r="AW19" s="75">
        <v>3</v>
      </c>
      <c r="AX19" s="75">
        <v>4</v>
      </c>
      <c r="AY19" s="75">
        <v>5</v>
      </c>
      <c r="AZ19" s="75">
        <v>6</v>
      </c>
    </row>
    <row r="20" spans="2:54" x14ac:dyDescent="0.25">
      <c r="B20" s="70">
        <f t="shared" si="0"/>
        <v>1</v>
      </c>
      <c r="C20" s="70">
        <f ca="1">IFERROR(HLOOKUP(ANS!C19,$M$21:$R$21,1,FALSE),0)+IFERROR(HLOOKUP(ANS!C19,$M$31:$R$31,1,FALSE),0)+IFERROR(HLOOKUP(ANS!C19,$M$41:$R$41,1,FALSE),0)+IFERROR(HLOOKUP(ANS!C19,$M$51:$R$51,1,FALSE),0)+IFERROR(HLOOKUP(ANS!C19,$M$61:$R$61,1,FALSE),0)+IFERROR(HLOOKUP(ANS!C19,$M$71:$R$71,1,FALSE),0)+IFERROR(HLOOKUP(ANS!C19,$M$81:$R$81,1,FALSE),0)</f>
        <v>42</v>
      </c>
      <c r="D20" s="70">
        <f ca="1">IF(C20&gt;=ANS!C19,0,1)</f>
        <v>0</v>
      </c>
      <c r="E20" s="70" t="str">
        <f ca="1">IF(D20,ANS!C19,"")</f>
        <v/>
      </c>
      <c r="F20" s="81" t="str">
        <f ca="1">IFERROR(SMALL($E$6:$E$50,ANS!B19),"")</f>
        <v/>
      </c>
      <c r="G20" s="70"/>
      <c r="H20" s="70"/>
      <c r="J20" s="67" t="s">
        <v>42</v>
      </c>
      <c r="K20" s="67" t="s">
        <v>43</v>
      </c>
      <c r="L20" s="67" t="s">
        <v>44</v>
      </c>
      <c r="M20" s="170" t="s">
        <v>47</v>
      </c>
      <c r="N20" s="171"/>
      <c r="O20" s="171"/>
      <c r="P20" s="171"/>
      <c r="Q20" s="171"/>
      <c r="R20" s="171"/>
      <c r="S20" s="76">
        <f ca="1">COUNTIF(M21:R29,0)</f>
        <v>0</v>
      </c>
      <c r="T20" s="171" t="s">
        <v>47</v>
      </c>
      <c r="U20" s="171"/>
      <c r="V20" s="171"/>
      <c r="W20" s="171"/>
      <c r="X20" s="171"/>
      <c r="Y20" s="171"/>
      <c r="Z20" s="82"/>
      <c r="AB20" s="1"/>
      <c r="AC20" s="32">
        <v>2</v>
      </c>
      <c r="AD20" s="32">
        <f ca="1">IFERROR(HLOOKUP(ANS!M19,$AN$22:$AS$22,1,FALSE),0)+IFERROR(HLOOKUP(ANS!M19,$AN$32:$AS$32,1,FALSE),0)+IFERROR(HLOOKUP(ANS!M19,$AN$42:$AS$42,1,FALSE),0)+IFERROR(HLOOKUP(ANS!M19,$AN$52:$AS$52,1,FALSE),0)+IFERROR(HLOOKUP(ANS!M19,$AN$62:$AS$62,1,FALSE),0)+IFERROR(HLOOKUP(ANS!M19,$AN$72:$AS$72,1,FALSE),0)+IFERROR(HLOOKUP(ANS!M19,$AN$82:$AS$82,1,FALSE),0)</f>
        <v>31</v>
      </c>
      <c r="AE20" s="32">
        <f ca="1">IF(AD20&gt;=ANS!M19,0,1)</f>
        <v>0</v>
      </c>
      <c r="AF20" s="32" t="str">
        <f ca="1">IF(AE20,ANS!M19,"")</f>
        <v/>
      </c>
      <c r="AG20" s="84" t="str">
        <f ca="1">IFERROR(SMALL($AF$20:$AF$25,ANS!L19),"")</f>
        <v/>
      </c>
      <c r="AH20" s="32">
        <f ca="1">COUNT(AG20:AG25)</f>
        <v>0</v>
      </c>
      <c r="AI20" s="51">
        <f ca="1">AH20-AM92</f>
        <v>0</v>
      </c>
      <c r="AK20" s="76" t="s">
        <v>42</v>
      </c>
      <c r="AL20" s="76" t="s">
        <v>43</v>
      </c>
      <c r="AM20" s="76" t="s">
        <v>44</v>
      </c>
      <c r="AN20" s="170" t="s">
        <v>47</v>
      </c>
      <c r="AO20" s="171"/>
      <c r="AP20" s="171"/>
      <c r="AQ20" s="171"/>
      <c r="AR20" s="171"/>
      <c r="AS20" s="171"/>
      <c r="AT20" s="76">
        <f ca="1">COUNTIF(AN21:AS29,0)</f>
        <v>0</v>
      </c>
      <c r="AU20" s="171" t="s">
        <v>47</v>
      </c>
      <c r="AV20" s="171"/>
      <c r="AW20" s="171"/>
      <c r="AX20" s="171"/>
      <c r="AY20" s="171"/>
      <c r="AZ20" s="171"/>
    </row>
    <row r="21" spans="2:54" x14ac:dyDescent="0.25">
      <c r="B21" s="70">
        <f t="shared" si="0"/>
        <v>1</v>
      </c>
      <c r="C21" s="70">
        <f ca="1">IFERROR(HLOOKUP(ANS!C20,$M$21:$R$21,1,FALSE),0)+IFERROR(HLOOKUP(ANS!C20,$M$31:$R$31,1,FALSE),0)+IFERROR(HLOOKUP(ANS!C20,$M$41:$R$41,1,FALSE),0)+IFERROR(HLOOKUP(ANS!C20,$M$51:$R$51,1,FALSE),0)+IFERROR(HLOOKUP(ANS!C20,$M$61:$R$61,1,FALSE),0)+IFERROR(HLOOKUP(ANS!C20,$M$71:$R$71,1,FALSE),0)+IFERROR(HLOOKUP(ANS!C20,$M$81:$R$81,1,FALSE),0)</f>
        <v>43</v>
      </c>
      <c r="D21" s="70">
        <f ca="1">IF(C21&gt;=ANS!C20,0,1)</f>
        <v>0</v>
      </c>
      <c r="E21" s="70" t="str">
        <f ca="1">IF(D21,ANS!C20,"")</f>
        <v/>
      </c>
      <c r="F21" s="81" t="str">
        <f ca="1">IFERROR(SMALL($E$6:$E$50,ANS!B20),"")</f>
        <v/>
      </c>
      <c r="G21" s="70"/>
      <c r="H21" s="70"/>
      <c r="J21" s="70">
        <v>1</v>
      </c>
      <c r="K21" s="70">
        <f ca="1">MAX(1,$G$6)</f>
        <v>7</v>
      </c>
      <c r="L21" s="52">
        <f>WEIGHTS!D49</f>
        <v>6</v>
      </c>
      <c r="M21" s="27">
        <f t="shared" ref="M21:R21" ca="1" si="6">IF(AND($O$7=1,OR($S21&lt;&gt;0,$N$7=1)),IF(M$19&lt;=$L21,CHOOSE(RANDBETWEEN(1,$K21),$F$6,$F$7,$F$8,$F$9,$F$10,$F$11,$F$12,$F$13,$F$14,$F$15,$F$16,$F$17,$F$18,$F$19,$F$20,$F$21,$F$22,$F$23,$F$24,$F$25,$F$26,$F$27,$F$28,$F$29,$F$30,$F$31,$F$32,$F$33,$F$34,$F$35,$F$36,$F$37,$F$38,$F$39,$F$40,$F$41,$F$42,$F$43,$F$44,$F$45,$F$46,$F$47,$F$48,$F$49,$F$50),""),T21)</f>
        <v>174</v>
      </c>
      <c r="N21" s="28">
        <f t="shared" ca="1" si="6"/>
        <v>65</v>
      </c>
      <c r="O21" s="28">
        <f t="shared" ca="1" si="6"/>
        <v>101</v>
      </c>
      <c r="P21" s="28">
        <f t="shared" ca="1" si="6"/>
        <v>105</v>
      </c>
      <c r="Q21" s="28">
        <f t="shared" ca="1" si="6"/>
        <v>52</v>
      </c>
      <c r="R21" s="28">
        <f t="shared" ca="1" si="6"/>
        <v>38</v>
      </c>
      <c r="S21" s="51">
        <f t="shared" ref="S21:S29" ca="1" si="7">ROUND(SUMPRODUCT(1/COUNTIF(M21:R21,M21:R21))-IFERROR(COUNTBLANK(M21:R21)/COUNTBLANK(M21:R21),0)-L21,0)</f>
        <v>0</v>
      </c>
      <c r="T21" s="27">
        <f t="shared" ref="T21:T29" ca="1" si="8">IFERROR(IF($O$7=0,0,M21),0)</f>
        <v>174</v>
      </c>
      <c r="U21" s="28">
        <f t="shared" ref="U21:U29" ca="1" si="9">IFERROR(IF($O$7=0,0,N21),0)</f>
        <v>65</v>
      </c>
      <c r="V21" s="28">
        <f t="shared" ref="V21:V29" ca="1" si="10">IFERROR(IF($O$7=0,0,O21),0)</f>
        <v>101</v>
      </c>
      <c r="W21" s="28">
        <f t="shared" ref="W21:W29" ca="1" si="11">IFERROR(IF($O$7=0,0,P21),0)</f>
        <v>105</v>
      </c>
      <c r="X21" s="28">
        <f t="shared" ref="X21:X29" ca="1" si="12">IFERROR(IF($O$7=0,0,Q21),0)</f>
        <v>52</v>
      </c>
      <c r="Y21" s="29">
        <f t="shared" ref="Y21:Y29" ca="1" si="13">IFERROR(IF($O$7=0,0,R21),0)</f>
        <v>38</v>
      </c>
      <c r="Z21" s="82"/>
      <c r="AB21" s="1"/>
      <c r="AC21" s="70">
        <f>AC20</f>
        <v>2</v>
      </c>
      <c r="AD21" s="70">
        <f ca="1">IFERROR(HLOOKUP(ANS!M20,$AN$22:$AS$22,1,FALSE),0)+IFERROR(HLOOKUP(ANS!M20,$AN$32:$AS$32,1,FALSE),0)+IFERROR(HLOOKUP(ANS!M20,$AN$42:$AS$42,1,FALSE),0)+IFERROR(HLOOKUP(ANS!M20,$AN$52:$AS$52,1,FALSE),0)+IFERROR(HLOOKUP(ANS!M20,$AN$62:$AS$62,1,FALSE),0)+IFERROR(HLOOKUP(ANS!M20,$AN$72:$AS$72,1,FALSE),0)+IFERROR(HLOOKUP(ANS!M20,$AN$82:$AS$82,1,FALSE),0)</f>
        <v>51</v>
      </c>
      <c r="AE21" s="70">
        <f ca="1">IF(AD21&gt;=ANS!M20,0,1)</f>
        <v>0</v>
      </c>
      <c r="AF21" s="70" t="str">
        <f ca="1">IF(AE21,ANS!M20,"")</f>
        <v/>
      </c>
      <c r="AG21" s="81" t="str">
        <f ca="1">IFERROR(SMALL($AF$20:$AF$25,ANS!L20),"")</f>
        <v/>
      </c>
      <c r="AH21" s="70"/>
      <c r="AI21" s="70"/>
      <c r="AK21" s="70">
        <v>1</v>
      </c>
      <c r="AL21" s="70">
        <f ca="1">MAX(1,$AH$6)</f>
        <v>2</v>
      </c>
      <c r="AM21" s="52">
        <f>WEIGHTS!D62</f>
        <v>2</v>
      </c>
      <c r="AN21" s="77">
        <f ca="1">IF(AND($AP$7=1,OR($AT21&lt;&gt;0,$AO$7=1)),IF(AN$19&lt;=$AM21,CHOOSE(RANDBETWEEN(1,$AL21),$AG$6,$AG$7,$AG$8,$AG$9,$AG$10,$AG$11,$AG$12,$AG$13,$AG$14,$AG$15,$AG$16,$AG$17,$AG$18,$AG$19),""),AU21)</f>
        <v>119</v>
      </c>
      <c r="AO21" s="78">
        <f t="shared" ref="AO21:AS21" ca="1" si="14">IF(AND($AP$7=1,OR($AT21&lt;&gt;0,$AO$7=1)),IF(AO$19&lt;=$AM21,CHOOSE(RANDBETWEEN(1,$AL21),$AG$6,$AG$7,$AG$8,$AG$9,$AG$10,$AG$11,$AG$12,$AG$13,$AG$14,$AG$15,$AG$16,$AG$17,$AG$18,$AG$19),""),AV21)</f>
        <v>53</v>
      </c>
      <c r="AP21" s="78" t="str">
        <f t="shared" ca="1" si="14"/>
        <v/>
      </c>
      <c r="AQ21" s="78" t="str">
        <f t="shared" ca="1" si="14"/>
        <v/>
      </c>
      <c r="AR21" s="78" t="str">
        <f t="shared" ca="1" si="14"/>
        <v/>
      </c>
      <c r="AS21" s="78" t="str">
        <f t="shared" ca="1" si="14"/>
        <v/>
      </c>
      <c r="AT21" s="51">
        <f t="shared" ref="AT21:AT27" ca="1" si="15">ROUND(SUMPRODUCT(1/COUNTIF(AN21:AS21,AN21:AS21))-IFERROR(COUNTBLANK(AN21:AS21)/COUNTBLANK(AN21:AS21),0)-AM21,0)</f>
        <v>0</v>
      </c>
      <c r="AU21" s="77">
        <f ca="1">IFERROR(IF($AP$7=0,0,AN21),0)</f>
        <v>119</v>
      </c>
      <c r="AV21" s="78">
        <f t="shared" ref="AV21:AV29" ca="1" si="16">IFERROR(IF($AP$7=0,0,AO21),0)</f>
        <v>53</v>
      </c>
      <c r="AW21" s="78" t="str">
        <f t="shared" ref="AW21:AW29" ca="1" si="17">IFERROR(IF($AP$7=0,0,AP21),0)</f>
        <v/>
      </c>
      <c r="AX21" s="78" t="str">
        <f t="shared" ref="AX21:AX29" ca="1" si="18">IFERROR(IF($AP$7=0,0,AQ21),0)</f>
        <v/>
      </c>
      <c r="AY21" s="78" t="str">
        <f t="shared" ref="AY21:AY29" ca="1" si="19">IFERROR(IF($AP$7=0,0,AR21),0)</f>
        <v/>
      </c>
      <c r="AZ21" s="79" t="str">
        <f t="shared" ref="AZ21:AZ29" ca="1" si="20">IFERROR(IF($AP$7=0,0,AS21),0)</f>
        <v/>
      </c>
    </row>
    <row r="22" spans="2:54" x14ac:dyDescent="0.25">
      <c r="B22" s="70">
        <f t="shared" si="0"/>
        <v>1</v>
      </c>
      <c r="C22" s="70">
        <f ca="1">IFERROR(HLOOKUP(ANS!C21,$M$21:$R$21,1,FALSE),0)+IFERROR(HLOOKUP(ANS!C21,$M$31:$R$31,1,FALSE),0)+IFERROR(HLOOKUP(ANS!C21,$M$41:$R$41,1,FALSE),0)+IFERROR(HLOOKUP(ANS!C21,$M$51:$R$51,1,FALSE),0)+IFERROR(HLOOKUP(ANS!C21,$M$61:$R$61,1,FALSE),0)+IFERROR(HLOOKUP(ANS!C21,$M$71:$R$71,1,FALSE),0)+IFERROR(HLOOKUP(ANS!C21,$M$81:$R$81,1,FALSE),0)</f>
        <v>45</v>
      </c>
      <c r="D22" s="70">
        <f ca="1">IF(C22&gt;=ANS!C21,0,1)</f>
        <v>0</v>
      </c>
      <c r="E22" s="70" t="str">
        <f ca="1">IF(D22,ANS!C21,"")</f>
        <v/>
      </c>
      <c r="F22" s="81" t="str">
        <f ca="1">IFERROR(SMALL($E$6:$E$50,ANS!B21),"")</f>
        <v/>
      </c>
      <c r="G22" s="70"/>
      <c r="H22" s="70"/>
      <c r="J22" s="70">
        <v>2</v>
      </c>
      <c r="K22" s="70">
        <f ca="1">MAX(1,$G$51)</f>
        <v>1</v>
      </c>
      <c r="L22" s="52">
        <f>WEIGHTS!D50</f>
        <v>1</v>
      </c>
      <c r="M22" s="15">
        <f t="shared" ref="M22:R22" ca="1" si="21">IF(AND($O$7=1,OR($S22&lt;&gt;0,$N$7=1)),IF(M$19&lt;=$L22,CHOOSE(RANDBETWEEN(1,$K22),$F$51,$F$52,$F$53,$F$54,$F$55,$F$56,$F$57,$F$58,$F$59),""),T22)</f>
        <v>47</v>
      </c>
      <c r="N22" s="16" t="str">
        <f t="shared" ca="1" si="21"/>
        <v/>
      </c>
      <c r="O22" s="16" t="str">
        <f t="shared" ca="1" si="21"/>
        <v/>
      </c>
      <c r="P22" s="16" t="str">
        <f t="shared" ca="1" si="21"/>
        <v/>
      </c>
      <c r="Q22" s="16" t="str">
        <f t="shared" ca="1" si="21"/>
        <v/>
      </c>
      <c r="R22" s="16" t="str">
        <f t="shared" ca="1" si="21"/>
        <v/>
      </c>
      <c r="S22" s="70">
        <f t="shared" ca="1" si="7"/>
        <v>0</v>
      </c>
      <c r="T22" s="15">
        <f t="shared" ca="1" si="8"/>
        <v>47</v>
      </c>
      <c r="U22" s="16" t="str">
        <f t="shared" ca="1" si="9"/>
        <v/>
      </c>
      <c r="V22" s="16" t="str">
        <f t="shared" ca="1" si="10"/>
        <v/>
      </c>
      <c r="W22" s="16" t="str">
        <f t="shared" ca="1" si="11"/>
        <v/>
      </c>
      <c r="X22" s="16" t="str">
        <f t="shared" ca="1" si="12"/>
        <v/>
      </c>
      <c r="Y22" s="30" t="str">
        <f t="shared" ca="1" si="13"/>
        <v/>
      </c>
      <c r="Z22" s="82"/>
      <c r="AB22" s="1"/>
      <c r="AC22" s="70">
        <f t="shared" ref="AC22:AC25" si="22">AC21</f>
        <v>2</v>
      </c>
      <c r="AD22" s="70">
        <f ca="1">IFERROR(HLOOKUP(ANS!M21,$AN$22:$AS$22,1,FALSE),0)+IFERROR(HLOOKUP(ANS!M21,$AN$32:$AS$32,1,FALSE),0)+IFERROR(HLOOKUP(ANS!M21,$AN$42:$AS$42,1,FALSE),0)+IFERROR(HLOOKUP(ANS!M21,$AN$52:$AS$52,1,FALSE),0)+IFERROR(HLOOKUP(ANS!M21,$AN$62:$AS$62,1,FALSE),0)+IFERROR(HLOOKUP(ANS!M21,$AN$72:$AS$72,1,FALSE),0)+IFERROR(HLOOKUP(ANS!M21,$AN$82:$AS$82,1,FALSE),0)</f>
        <v>54</v>
      </c>
      <c r="AE22" s="70">
        <f ca="1">IF(AD22&gt;=ANS!M21,0,1)</f>
        <v>0</v>
      </c>
      <c r="AF22" s="70" t="str">
        <f ca="1">IF(AE22,ANS!M21,"")</f>
        <v/>
      </c>
      <c r="AG22" s="81" t="str">
        <f ca="1">IFERROR(SMALL($AF$20:$AF$25,ANS!L21),"")</f>
        <v/>
      </c>
      <c r="AH22" s="70"/>
      <c r="AI22" s="70"/>
      <c r="AK22" s="70">
        <v>2</v>
      </c>
      <c r="AL22" s="70">
        <f ca="1">MAX(1,$AH$20)</f>
        <v>1</v>
      </c>
      <c r="AM22" s="52">
        <f>WEIGHTS!D63</f>
        <v>1</v>
      </c>
      <c r="AN22" s="15">
        <f ca="1">IF(AND($AP$7=1,OR($AT22&lt;&gt;0,$AO$7=1)),IF(AN$19&lt;=$AM22,CHOOSE(RANDBETWEEN(1,$AL22),$AG$20,$AG$21,$AG$22,$AG$23,$AG$24,$AG$25),""),AU22)</f>
        <v>54</v>
      </c>
      <c r="AO22" s="16" t="str">
        <f t="shared" ref="AO22:AS22" ca="1" si="23">IF(AND($AP$7=1,OR($AT22&lt;&gt;0,$AO$7=1)),IF(AO$19&lt;=$AM22,CHOOSE(RANDBETWEEN(1,$AL22),$AG$20,$AG$21,$AG$22,$AG$23,$AG$24,$AG$25),""),AV22)</f>
        <v/>
      </c>
      <c r="AP22" s="16" t="str">
        <f t="shared" ca="1" si="23"/>
        <v/>
      </c>
      <c r="AQ22" s="16" t="str">
        <f t="shared" ca="1" si="23"/>
        <v/>
      </c>
      <c r="AR22" s="16" t="str">
        <f t="shared" ca="1" si="23"/>
        <v/>
      </c>
      <c r="AS22" s="16" t="str">
        <f t="shared" ca="1" si="23"/>
        <v/>
      </c>
      <c r="AT22" s="70">
        <f t="shared" ca="1" si="15"/>
        <v>0</v>
      </c>
      <c r="AU22" s="15">
        <f t="shared" ref="AU22:AU29" ca="1" si="24">IFERROR(IF($AP$7=0,0,AN22),0)</f>
        <v>54</v>
      </c>
      <c r="AV22" s="16" t="str">
        <f t="shared" ca="1" si="16"/>
        <v/>
      </c>
      <c r="AW22" s="16" t="str">
        <f t="shared" ca="1" si="17"/>
        <v/>
      </c>
      <c r="AX22" s="16" t="str">
        <f t="shared" ca="1" si="18"/>
        <v/>
      </c>
      <c r="AY22" s="16" t="str">
        <f t="shared" ca="1" si="19"/>
        <v/>
      </c>
      <c r="AZ22" s="30" t="str">
        <f t="shared" ca="1" si="20"/>
        <v/>
      </c>
    </row>
    <row r="23" spans="2:54" x14ac:dyDescent="0.25">
      <c r="B23" s="70">
        <f t="shared" si="0"/>
        <v>1</v>
      </c>
      <c r="C23" s="70">
        <f ca="1">IFERROR(HLOOKUP(ANS!C22,$M$21:$R$21,1,FALSE),0)+IFERROR(HLOOKUP(ANS!C22,$M$31:$R$31,1,FALSE),0)+IFERROR(HLOOKUP(ANS!C22,$M$41:$R$41,1,FALSE),0)+IFERROR(HLOOKUP(ANS!C22,$M$51:$R$51,1,FALSE),0)+IFERROR(HLOOKUP(ANS!C22,$M$61:$R$61,1,FALSE),0)+IFERROR(HLOOKUP(ANS!C22,$M$71:$R$71,1,FALSE),0)+IFERROR(HLOOKUP(ANS!C22,$M$81:$R$81,1,FALSE),0)</f>
        <v>46</v>
      </c>
      <c r="D23" s="70">
        <f ca="1">IF(C23&gt;=ANS!C22,0,1)</f>
        <v>0</v>
      </c>
      <c r="E23" s="70" t="str">
        <f ca="1">IF(D23,ANS!C22,"")</f>
        <v/>
      </c>
      <c r="F23" s="81" t="str">
        <f ca="1">IFERROR(SMALL($E$6:$E$50,ANS!B22),"")</f>
        <v/>
      </c>
      <c r="G23" s="70"/>
      <c r="H23" s="70"/>
      <c r="J23" s="70">
        <v>3</v>
      </c>
      <c r="K23" s="70">
        <f ca="1">MAX(1,$G$60)</f>
        <v>4</v>
      </c>
      <c r="L23" s="52">
        <f>WEIGHTS!D51</f>
        <v>4</v>
      </c>
      <c r="M23" s="15">
        <f t="shared" ref="M23:R23" ca="1" si="25">IF(AND($O$7=1,OR($S23&lt;&gt;0,$N$7=1)),IF(M$19&lt;=$L23,CHOOSE(RANDBETWEEN(1,$K23),$F$60,$F$61,$F$62,$F$63,$F$64,$F$65,$F$66,$F$67,$F$68,$F$69,$F$70,$F$71,$F$72,$F$73,$F$74,$F$75,$F$76,$F$77,$F$78,$F$79,$F$80,$F$81,$F$82,$F$83,$F$84,$F$85,$F$86,$F$87,$F$88,$F$89,$F$90,$F$91),""),T23)</f>
        <v>102</v>
      </c>
      <c r="N23" s="16">
        <f t="shared" ca="1" si="25"/>
        <v>122</v>
      </c>
      <c r="O23" s="16">
        <f t="shared" ca="1" si="25"/>
        <v>21</v>
      </c>
      <c r="P23" s="16">
        <f t="shared" ca="1" si="25"/>
        <v>50</v>
      </c>
      <c r="Q23" s="16" t="str">
        <f t="shared" ca="1" si="25"/>
        <v/>
      </c>
      <c r="R23" s="16" t="str">
        <f t="shared" ca="1" si="25"/>
        <v/>
      </c>
      <c r="S23" s="70">
        <f t="shared" ca="1" si="7"/>
        <v>0</v>
      </c>
      <c r="T23" s="15">
        <f t="shared" ca="1" si="8"/>
        <v>102</v>
      </c>
      <c r="U23" s="16">
        <f t="shared" ca="1" si="9"/>
        <v>122</v>
      </c>
      <c r="V23" s="16">
        <f t="shared" ca="1" si="10"/>
        <v>21</v>
      </c>
      <c r="W23" s="16">
        <f t="shared" ca="1" si="11"/>
        <v>50</v>
      </c>
      <c r="X23" s="16" t="str">
        <f t="shared" ca="1" si="12"/>
        <v/>
      </c>
      <c r="Y23" s="30" t="str">
        <f t="shared" ca="1" si="13"/>
        <v/>
      </c>
      <c r="Z23" s="82"/>
      <c r="AB23" s="1"/>
      <c r="AC23" s="70">
        <f t="shared" si="22"/>
        <v>2</v>
      </c>
      <c r="AD23" s="70">
        <f ca="1">IFERROR(HLOOKUP(ANS!M22,$AN$22:$AS$22,1,FALSE),0)+IFERROR(HLOOKUP(ANS!M22,$AN$32:$AS$32,1,FALSE),0)+IFERROR(HLOOKUP(ANS!M22,$AN$42:$AS$42,1,FALSE),0)+IFERROR(HLOOKUP(ANS!M22,$AN$52:$AS$52,1,FALSE),0)+IFERROR(HLOOKUP(ANS!M22,$AN$62:$AS$62,1,FALSE),0)+IFERROR(HLOOKUP(ANS!M22,$AN$72:$AS$72,1,FALSE),0)+IFERROR(HLOOKUP(ANS!M22,$AN$82:$AS$82,1,FALSE),0)</f>
        <v>79</v>
      </c>
      <c r="AE23" s="70">
        <f ca="1">IF(AD23&gt;=ANS!M22,0,1)</f>
        <v>0</v>
      </c>
      <c r="AF23" s="70" t="str">
        <f ca="1">IF(AE23,ANS!M22,"")</f>
        <v/>
      </c>
      <c r="AG23" s="81" t="str">
        <f ca="1">IFERROR(SMALL($AF$20:$AF$25,ANS!L22),"")</f>
        <v/>
      </c>
      <c r="AH23" s="70"/>
      <c r="AI23" s="70"/>
      <c r="AK23" s="70">
        <v>3</v>
      </c>
      <c r="AL23" s="70">
        <f ca="1">MAX(1,$AH$26)</f>
        <v>5</v>
      </c>
      <c r="AM23" s="52">
        <f>WEIGHTS!D64</f>
        <v>4</v>
      </c>
      <c r="AN23" s="15">
        <f ca="1">IF(AND($AP$7=1,OR($AT23&lt;&gt;0,$AO$7=1)),IF(AN$19&lt;=$AM23,CHOOSE(RANDBETWEEN(1,$AL23),$AG$26,$AG$27,$AG$28,$AG$29,$AG$30,$AG$31,$AG$32,$AG$33,$AG$34,$AG$35,$AG$36,$AG$37,$AG$38,$AG$39,$AG$40,$AG$41,$AG$42,$AG$43,$AG$44,$AG$45,$AG$46,$AG$47,$AG$48,$AG$49,$AG$50,$AG$51,$AG$52,$AG$53,$AG$54,$AG$55,$AG$56,$AG$57,$AG$58,$AG$59,$AG$60),""),AU23)</f>
        <v>32</v>
      </c>
      <c r="AO23" s="16">
        <f t="shared" ref="AO23:AS23" ca="1" si="26">IF(AND($AP$7=1,OR($AT23&lt;&gt;0,$AO$7=1)),IF(AO$19&lt;=$AM23,CHOOSE(RANDBETWEEN(1,$AL23),$AG$26,$AG$27,$AG$28,$AG$29,$AG$30,$AG$31,$AG$32,$AG$33,$AG$34,$AG$35,$AG$36,$AG$37,$AG$38,$AG$39,$AG$40,$AG$41,$AG$42,$AG$43,$AG$44,$AG$45,$AG$46,$AG$47,$AG$48,$AG$49,$AG$50,$AG$51,$AG$52,$AG$53,$AG$54,$AG$55,$AG$56,$AG$57,$AG$58,$AG$59,$AG$60),""),AV23)</f>
        <v>89</v>
      </c>
      <c r="AP23" s="16">
        <f t="shared" ca="1" si="26"/>
        <v>94</v>
      </c>
      <c r="AQ23" s="16">
        <f t="shared" ca="1" si="26"/>
        <v>69</v>
      </c>
      <c r="AR23" s="16" t="str">
        <f t="shared" ca="1" si="26"/>
        <v/>
      </c>
      <c r="AS23" s="16" t="str">
        <f t="shared" ca="1" si="26"/>
        <v/>
      </c>
      <c r="AT23" s="70">
        <f t="shared" ca="1" si="15"/>
        <v>0</v>
      </c>
      <c r="AU23" s="15">
        <f t="shared" ca="1" si="24"/>
        <v>32</v>
      </c>
      <c r="AV23" s="16">
        <f t="shared" ca="1" si="16"/>
        <v>89</v>
      </c>
      <c r="AW23" s="16">
        <f t="shared" ca="1" si="17"/>
        <v>94</v>
      </c>
      <c r="AX23" s="16">
        <f t="shared" ca="1" si="18"/>
        <v>69</v>
      </c>
      <c r="AY23" s="16" t="str">
        <f t="shared" ca="1" si="19"/>
        <v/>
      </c>
      <c r="AZ23" s="30" t="str">
        <f t="shared" ca="1" si="20"/>
        <v/>
      </c>
    </row>
    <row r="24" spans="2:54" x14ac:dyDescent="0.25">
      <c r="B24" s="70">
        <f t="shared" si="0"/>
        <v>1</v>
      </c>
      <c r="C24" s="70">
        <f ca="1">IFERROR(HLOOKUP(ANS!C23,$M$21:$R$21,1,FALSE),0)+IFERROR(HLOOKUP(ANS!C23,$M$31:$R$31,1,FALSE),0)+IFERROR(HLOOKUP(ANS!C23,$M$41:$R$41,1,FALSE),0)+IFERROR(HLOOKUP(ANS!C23,$M$51:$R$51,1,FALSE),0)+IFERROR(HLOOKUP(ANS!C23,$M$61:$R$61,1,FALSE),0)+IFERROR(HLOOKUP(ANS!C23,$M$71:$R$71,1,FALSE),0)+IFERROR(HLOOKUP(ANS!C23,$M$81:$R$81,1,FALSE),0)</f>
        <v>48</v>
      </c>
      <c r="D24" s="70">
        <f ca="1">IF(C24&gt;=ANS!C23,0,1)</f>
        <v>0</v>
      </c>
      <c r="E24" s="70" t="str">
        <f ca="1">IF(D24,ANS!C23,"")</f>
        <v/>
      </c>
      <c r="F24" s="81" t="str">
        <f ca="1">IFERROR(SMALL($E$6:$E$50,ANS!B23),"")</f>
        <v/>
      </c>
      <c r="G24" s="70"/>
      <c r="H24" s="70"/>
      <c r="J24" s="70">
        <v>4</v>
      </c>
      <c r="K24" s="70">
        <f ca="1">MAX(1,$G$92)</f>
        <v>4</v>
      </c>
      <c r="L24" s="52">
        <f>WEIGHTS!D52</f>
        <v>2</v>
      </c>
      <c r="M24" s="15">
        <f t="shared" ref="M24:R24" ca="1" si="27">IF(AND($O$7=1,OR($S24&lt;&gt;0,$N$7=1)),IF(M$19&lt;=$L24,CHOOSE(RANDBETWEEN(1,$K24),$F$92,$F$93,$F$94,$F$95,$F$96,$F$97,$F$98,$F$99,$F$100,$F$101,$F$102,$F$103,$F$104,$F$105,$F$106,$F$107,$F$108,$F$109,$F$110),""),T24)</f>
        <v>175</v>
      </c>
      <c r="N24" s="16">
        <f t="shared" ca="1" si="27"/>
        <v>71</v>
      </c>
      <c r="O24" s="16" t="str">
        <f t="shared" ca="1" si="27"/>
        <v/>
      </c>
      <c r="P24" s="16" t="str">
        <f t="shared" ca="1" si="27"/>
        <v/>
      </c>
      <c r="Q24" s="16" t="str">
        <f t="shared" ca="1" si="27"/>
        <v/>
      </c>
      <c r="R24" s="16" t="str">
        <f t="shared" ca="1" si="27"/>
        <v/>
      </c>
      <c r="S24" s="70">
        <f t="shared" ca="1" si="7"/>
        <v>0</v>
      </c>
      <c r="T24" s="15">
        <f t="shared" ca="1" si="8"/>
        <v>175</v>
      </c>
      <c r="U24" s="16">
        <f t="shared" ca="1" si="9"/>
        <v>71</v>
      </c>
      <c r="V24" s="16" t="str">
        <f t="shared" ca="1" si="10"/>
        <v/>
      </c>
      <c r="W24" s="16" t="str">
        <f t="shared" ca="1" si="11"/>
        <v/>
      </c>
      <c r="X24" s="16" t="str">
        <f t="shared" ca="1" si="12"/>
        <v/>
      </c>
      <c r="Y24" s="30" t="str">
        <f t="shared" ca="1" si="13"/>
        <v/>
      </c>
      <c r="Z24" s="82"/>
      <c r="AB24" s="1"/>
      <c r="AC24" s="70">
        <f t="shared" si="22"/>
        <v>2</v>
      </c>
      <c r="AD24" s="70">
        <f ca="1">IFERROR(HLOOKUP(ANS!M23,$AN$22:$AS$22,1,FALSE),0)+IFERROR(HLOOKUP(ANS!M23,$AN$32:$AS$32,1,FALSE),0)+IFERROR(HLOOKUP(ANS!M23,$AN$42:$AS$42,1,FALSE),0)+IFERROR(HLOOKUP(ANS!M23,$AN$52:$AS$52,1,FALSE),0)+IFERROR(HLOOKUP(ANS!M23,$AN$62:$AS$62,1,FALSE),0)+IFERROR(HLOOKUP(ANS!M23,$AN$72:$AS$72,1,FALSE),0)+IFERROR(HLOOKUP(ANS!M23,$AN$82:$AS$82,1,FALSE),0)</f>
        <v>81</v>
      </c>
      <c r="AE24" s="70">
        <f ca="1">IF(AD24&gt;=ANS!M23,0,1)</f>
        <v>0</v>
      </c>
      <c r="AF24" s="70" t="str">
        <f ca="1">IF(AE24,ANS!M23,"")</f>
        <v/>
      </c>
      <c r="AG24" s="81" t="str">
        <f ca="1">IFERROR(SMALL($AF$20:$AF$25,ANS!L23),"")</f>
        <v/>
      </c>
      <c r="AH24" s="70"/>
      <c r="AI24" s="70"/>
      <c r="AK24" s="70">
        <v>4</v>
      </c>
      <c r="AL24" s="70">
        <f ca="1">MAX(1,$AH$61)</f>
        <v>3</v>
      </c>
      <c r="AM24" s="52">
        <f>WEIGHTS!D65</f>
        <v>2</v>
      </c>
      <c r="AN24" s="15">
        <f ca="1">IF(AND($AP$7=1,OR($AT24&lt;&gt;0,$AO$7=1)),IF(AN$19&lt;=$AM24,CHOOSE(RANDBETWEEN(1,$AL24),$AG$61,$AG$62,$AG$63,$AG$64,$AG$65,$AG$66,$AG$67,$AG$68,$AG$69,$AG$70,$AG$71,$AG$72,$AG$73,$AG$74,$AG$75,$AG$76),""),AU24)</f>
        <v>95</v>
      </c>
      <c r="AO24" s="16">
        <f t="shared" ref="AO24:AS24" ca="1" si="28">IF(AND($AP$7=1,OR($AT24&lt;&gt;0,$AO$7=1)),IF(AO$19&lt;=$AM24,CHOOSE(RANDBETWEEN(1,$AL24),$AG$61,$AG$62,$AG$63,$AG$64,$AG$65,$AG$66,$AG$67,$AG$68,$AG$69,$AG$70,$AG$71,$AG$72,$AG$73,$AG$74,$AG$75,$AG$76),""),AV24)</f>
        <v>59</v>
      </c>
      <c r="AP24" s="16" t="str">
        <f t="shared" ca="1" si="28"/>
        <v/>
      </c>
      <c r="AQ24" s="16" t="str">
        <f t="shared" ca="1" si="28"/>
        <v/>
      </c>
      <c r="AR24" s="16" t="str">
        <f t="shared" ca="1" si="28"/>
        <v/>
      </c>
      <c r="AS24" s="16" t="str">
        <f t="shared" ca="1" si="28"/>
        <v/>
      </c>
      <c r="AT24" s="70">
        <f t="shared" ca="1" si="15"/>
        <v>0</v>
      </c>
      <c r="AU24" s="15">
        <f t="shared" ca="1" si="24"/>
        <v>95</v>
      </c>
      <c r="AV24" s="16">
        <f t="shared" ca="1" si="16"/>
        <v>59</v>
      </c>
      <c r="AW24" s="16" t="str">
        <f t="shared" ca="1" si="17"/>
        <v/>
      </c>
      <c r="AX24" s="16" t="str">
        <f t="shared" ca="1" si="18"/>
        <v/>
      </c>
      <c r="AY24" s="16" t="str">
        <f t="shared" ca="1" si="19"/>
        <v/>
      </c>
      <c r="AZ24" s="30" t="str">
        <f t="shared" ca="1" si="20"/>
        <v/>
      </c>
    </row>
    <row r="25" spans="2:54" x14ac:dyDescent="0.25">
      <c r="B25" s="70">
        <f t="shared" si="0"/>
        <v>1</v>
      </c>
      <c r="C25" s="70">
        <f ca="1">IFERROR(HLOOKUP(ANS!C24,$M$21:$R$21,1,FALSE),0)+IFERROR(HLOOKUP(ANS!C24,$M$31:$R$31,1,FALSE),0)+IFERROR(HLOOKUP(ANS!C24,$M$41:$R$41,1,FALSE),0)+IFERROR(HLOOKUP(ANS!C24,$M$51:$R$51,1,FALSE),0)+IFERROR(HLOOKUP(ANS!C24,$M$61:$R$61,1,FALSE),0)+IFERROR(HLOOKUP(ANS!C24,$M$71:$R$71,1,FALSE),0)+IFERROR(HLOOKUP(ANS!C24,$M$81:$R$81,1,FALSE),0)</f>
        <v>49</v>
      </c>
      <c r="D25" s="70">
        <f ca="1">IF(C25&gt;=ANS!C24,0,1)</f>
        <v>0</v>
      </c>
      <c r="E25" s="70" t="str">
        <f ca="1">IF(D25,ANS!C24,"")</f>
        <v/>
      </c>
      <c r="F25" s="81" t="str">
        <f ca="1">IFERROR(SMALL($E$6:$E$50,ANS!B24),"")</f>
        <v/>
      </c>
      <c r="G25" s="70"/>
      <c r="H25" s="70"/>
      <c r="J25" s="70">
        <v>5</v>
      </c>
      <c r="K25" s="70">
        <f ca="1">MAX(1,$G$111)</f>
        <v>6</v>
      </c>
      <c r="L25" s="52">
        <f>WEIGHTS!D53</f>
        <v>5</v>
      </c>
      <c r="M25" s="15">
        <f t="shared" ref="M25:R25" ca="1" si="29">IF(AND($O$7=1,OR($S25&lt;&gt;0,$N$7=1)),IF(M$19&lt;=$L25,CHOOSE(RANDBETWEEN(1,$K25),$F$111,$F$112,$F$113,$F$114,$F$115,$F$116,$F$117,$F$118,$F$119,$F$120,$F$121,$F$122,$F$123,$F$124,$F$125,$F$126,$F$127,$F$128,$F$129,$F$130,$F$131,$F$132,$F$133,$F$134,$F$135,$F$136,$F$137,$F$138,$F$139,$F$140,$F$141,$F$142,$F$143,$F$144,$F$145,$F$146,$F$147,$F$148,$F$149,$F$150,$F$151,$F$152,$F$153),""),T25)</f>
        <v>23</v>
      </c>
      <c r="N25" s="16">
        <f t="shared" ca="1" si="29"/>
        <v>165</v>
      </c>
      <c r="O25" s="16">
        <f t="shared" ca="1" si="29"/>
        <v>140</v>
      </c>
      <c r="P25" s="16">
        <f t="shared" ca="1" si="29"/>
        <v>120</v>
      </c>
      <c r="Q25" s="16">
        <f t="shared" ca="1" si="29"/>
        <v>67</v>
      </c>
      <c r="R25" s="16" t="str">
        <f t="shared" ca="1" si="29"/>
        <v/>
      </c>
      <c r="S25" s="70">
        <f t="shared" ca="1" si="7"/>
        <v>0</v>
      </c>
      <c r="T25" s="15">
        <f t="shared" ca="1" si="8"/>
        <v>23</v>
      </c>
      <c r="U25" s="16">
        <f t="shared" ca="1" si="9"/>
        <v>165</v>
      </c>
      <c r="V25" s="16">
        <f t="shared" ca="1" si="10"/>
        <v>140</v>
      </c>
      <c r="W25" s="16">
        <f t="shared" ca="1" si="11"/>
        <v>120</v>
      </c>
      <c r="X25" s="16">
        <f t="shared" ca="1" si="12"/>
        <v>67</v>
      </c>
      <c r="Y25" s="30" t="str">
        <f t="shared" ca="1" si="13"/>
        <v/>
      </c>
      <c r="Z25" s="82"/>
      <c r="AB25" s="1"/>
      <c r="AC25" s="71">
        <f t="shared" si="22"/>
        <v>2</v>
      </c>
      <c r="AD25" s="71">
        <f ca="1">IFERROR(HLOOKUP(ANS!M24,$AN$22:$AS$22,1,FALSE),0)+IFERROR(HLOOKUP(ANS!M24,$AN$32:$AS$32,1,FALSE),0)+IFERROR(HLOOKUP(ANS!M24,$AN$42:$AS$42,1,FALSE),0)+IFERROR(HLOOKUP(ANS!M24,$AN$52:$AS$52,1,FALSE),0)+IFERROR(HLOOKUP(ANS!M24,$AN$62:$AS$62,1,FALSE),0)+IFERROR(HLOOKUP(ANS!M24,$AN$72:$AS$72,1,FALSE),0)+IFERROR(HLOOKUP(ANS!M24,$AN$82:$AS$82,1,FALSE),0)</f>
        <v>113</v>
      </c>
      <c r="AE25" s="71">
        <f ca="1">IF(AD25&gt;=ANS!M24,0,1)</f>
        <v>0</v>
      </c>
      <c r="AF25" s="71" t="str">
        <f ca="1">IF(AE25,ANS!M24,"")</f>
        <v/>
      </c>
      <c r="AG25" s="45" t="str">
        <f ca="1">IFERROR(SMALL($AF$20:$AF$25,ANS!L24),"")</f>
        <v/>
      </c>
      <c r="AH25" s="71"/>
      <c r="AI25" s="71"/>
      <c r="AK25" s="70">
        <v>5</v>
      </c>
      <c r="AL25" s="70">
        <f ca="1">MAX(1,$AH$77)</f>
        <v>3</v>
      </c>
      <c r="AM25" s="52">
        <f>WEIGHTS!D66</f>
        <v>4</v>
      </c>
      <c r="AN25" s="15">
        <f ca="1">IF(AND($AP$7=1,OR($AT25&lt;&gt;0,$AO$7=1)),IF(AN$19&lt;=$AM25,CHOOSE(RANDBETWEEN(1,$AL25),$AG$77,$AG$78,$AG$79,$AG$80,$AG$81,$AG$82,$AG$83,$AG$84,$AG$85,$AG$86,$AG$87,$AG$88,$AG$89,$AG$90,$AG$91,$AG$92,$AG$93,$AG$94,$AG$95,$AG$96,$AG$97,$AG$98,$AG$99,$AG$100,$AG$101,$AG$102),""),AU25)</f>
        <v>108</v>
      </c>
      <c r="AO25" s="16">
        <f t="shared" ref="AO25:AS25" ca="1" si="30">IF(AND($AP$7=1,OR($AT25&lt;&gt;0,$AO$7=1)),IF(AO$19&lt;=$AM25,CHOOSE(RANDBETWEEN(1,$AL25),$AG$77,$AG$78,$AG$79,$AG$80,$AG$81,$AG$82,$AG$83,$AG$84,$AG$85,$AG$86,$AG$87,$AG$88,$AG$89,$AG$90,$AG$91,$AG$92,$AG$93,$AG$94,$AG$95,$AG$96,$AG$97,$AG$98,$AG$99,$AG$100,$AG$101,$AG$102),""),AV25)</f>
        <v>117</v>
      </c>
      <c r="AP25" s="16">
        <f t="shared" ca="1" si="30"/>
        <v>44</v>
      </c>
      <c r="AQ25" s="16">
        <f t="shared" ca="1" si="30"/>
        <v>97</v>
      </c>
      <c r="AR25" s="16" t="str">
        <f t="shared" ca="1" si="30"/>
        <v/>
      </c>
      <c r="AS25" s="16" t="str">
        <f t="shared" ca="1" si="30"/>
        <v/>
      </c>
      <c r="AT25" s="70">
        <f t="shared" ca="1" si="15"/>
        <v>0</v>
      </c>
      <c r="AU25" s="15">
        <f t="shared" ca="1" si="24"/>
        <v>108</v>
      </c>
      <c r="AV25" s="16">
        <f t="shared" ca="1" si="16"/>
        <v>117</v>
      </c>
      <c r="AW25" s="16">
        <f t="shared" ca="1" si="17"/>
        <v>44</v>
      </c>
      <c r="AX25" s="16">
        <f t="shared" ca="1" si="18"/>
        <v>97</v>
      </c>
      <c r="AY25" s="16" t="str">
        <f t="shared" ca="1" si="19"/>
        <v/>
      </c>
      <c r="AZ25" s="30" t="str">
        <f t="shared" ca="1" si="20"/>
        <v/>
      </c>
      <c r="BB25" s="69"/>
    </row>
    <row r="26" spans="2:54" x14ac:dyDescent="0.25">
      <c r="B26" s="70">
        <f t="shared" si="0"/>
        <v>1</v>
      </c>
      <c r="C26" s="70">
        <f ca="1">IFERROR(HLOOKUP(ANS!C25,$M$21:$R$21,1,FALSE),0)+IFERROR(HLOOKUP(ANS!C25,$M$31:$R$31,1,FALSE),0)+IFERROR(HLOOKUP(ANS!C25,$M$41:$R$41,1,FALSE),0)+IFERROR(HLOOKUP(ANS!C25,$M$51:$R$51,1,FALSE),0)+IFERROR(HLOOKUP(ANS!C25,$M$61:$R$61,1,FALSE),0)+IFERROR(HLOOKUP(ANS!C25,$M$71:$R$71,1,FALSE),0)+IFERROR(HLOOKUP(ANS!C25,$M$81:$R$81,1,FALSE),0)</f>
        <v>51</v>
      </c>
      <c r="D26" s="70">
        <f ca="1">IF(C26&gt;=ANS!C25,0,1)</f>
        <v>0</v>
      </c>
      <c r="E26" s="70" t="str">
        <f ca="1">IF(D26,ANS!C25,"")</f>
        <v/>
      </c>
      <c r="F26" s="81" t="str">
        <f ca="1">IFERROR(SMALL($E$6:$E$50,ANS!B25),"")</f>
        <v/>
      </c>
      <c r="G26" s="70"/>
      <c r="H26" s="70"/>
      <c r="J26" s="70">
        <v>6</v>
      </c>
      <c r="K26" s="70">
        <f ca="1">MAX(1,$G$154)</f>
        <v>2</v>
      </c>
      <c r="L26" s="52">
        <f>WEIGHTS!D54</f>
        <v>1</v>
      </c>
      <c r="M26" s="15">
        <f t="shared" ref="M26:R26" ca="1" si="31">IF(AND($O$7=1,OR($S26&lt;&gt;0,$N$7=1)),IF(M$19&lt;=$L26,CHOOSE(RANDBETWEEN(1,$K26),$F$154,$F$155,$F$156,$F$157,$F$158,$F$159,$F$160,$F$161,$F$162,$F$163,$F$164,$F$165,$F$166),""),T26)</f>
        <v>68</v>
      </c>
      <c r="N26" s="16" t="str">
        <f t="shared" ca="1" si="31"/>
        <v/>
      </c>
      <c r="O26" s="16" t="str">
        <f t="shared" ca="1" si="31"/>
        <v/>
      </c>
      <c r="P26" s="16" t="str">
        <f t="shared" ca="1" si="31"/>
        <v/>
      </c>
      <c r="Q26" s="16" t="str">
        <f t="shared" ca="1" si="31"/>
        <v/>
      </c>
      <c r="R26" s="16" t="str">
        <f t="shared" ca="1" si="31"/>
        <v/>
      </c>
      <c r="S26" s="70">
        <f t="shared" ca="1" si="7"/>
        <v>0</v>
      </c>
      <c r="T26" s="15">
        <f t="shared" ca="1" si="8"/>
        <v>68</v>
      </c>
      <c r="U26" s="16" t="str">
        <f t="shared" ca="1" si="9"/>
        <v/>
      </c>
      <c r="V26" s="16" t="str">
        <f t="shared" ca="1" si="10"/>
        <v/>
      </c>
      <c r="W26" s="16" t="str">
        <f t="shared" ca="1" si="11"/>
        <v/>
      </c>
      <c r="X26" s="16" t="str">
        <f t="shared" ca="1" si="12"/>
        <v/>
      </c>
      <c r="Y26" s="30" t="str">
        <f t="shared" ca="1" si="13"/>
        <v/>
      </c>
      <c r="Z26" s="82"/>
      <c r="AB26" s="1"/>
      <c r="AC26" s="32">
        <v>3</v>
      </c>
      <c r="AD26" s="32">
        <f ca="1">IFERROR(HLOOKUP(ANS!M25,$AN$23:$AS$23,1,FALSE),0)+IFERROR(HLOOKUP(ANS!M25,$AN$33:$AS$33,1,FALSE),0)+IFERROR(HLOOKUP(ANS!M25,$AN$43:$AS$43,1,FALSE),0)+IFERROR(HLOOKUP(ANS!M25,$AN$53:$AS$53,1,FALSE),0)+IFERROR(HLOOKUP(ANS!M25,$AN$63:$AS$63,1,FALSE),0)+IFERROR(HLOOKUP(ANS!M25,$AN$73:$AS$73,1,FALSE),0)+IFERROR(HLOOKUP(ANS!M25,$AN$83:$AS$83,1,FALSE),0)</f>
        <v>0</v>
      </c>
      <c r="AE26" s="32">
        <f ca="1">IF(AD26&gt;=ANS!M25,0,1)</f>
        <v>1</v>
      </c>
      <c r="AF26" s="32">
        <f ca="1">IF(AE26,ANS!M25,"")</f>
        <v>2</v>
      </c>
      <c r="AG26" s="84">
        <f ca="1">IFERROR(SMALL($AF$26:$AF$60,ANS!L25),"")</f>
        <v>2</v>
      </c>
      <c r="AH26" s="32">
        <f ca="1">COUNT(AG26:AG60)</f>
        <v>5</v>
      </c>
      <c r="AI26" s="51">
        <f ca="1">AH26-AM93</f>
        <v>1</v>
      </c>
      <c r="AK26" s="70">
        <v>6</v>
      </c>
      <c r="AL26" s="70">
        <f ca="1">MAX(1,$AH$103)</f>
        <v>2</v>
      </c>
      <c r="AM26" s="52">
        <f>WEIGHTS!D67</f>
        <v>2</v>
      </c>
      <c r="AN26" s="15">
        <f ca="1">IF(AND($AP$7=1,OR($AT26&lt;&gt;0,$AO$7=1)),IF(AN$19&lt;=$AM26,CHOOSE(RANDBETWEEN(1,$AL26),$AG$103,$AG$104,$AG$105,$AG$106,$AG$107,$AG$108,$AG$109,$AG$110,$AG$111,$AG$112,$AG$113,$AG$114,$AG$115,$AG$116,$AG$117,$AG$118),""),AU26)</f>
        <v>3</v>
      </c>
      <c r="AO26" s="16">
        <f t="shared" ref="AO26:AS26" ca="1" si="32">IF(AND($AP$7=1,OR($AT26&lt;&gt;0,$AO$7=1)),IF(AO$19&lt;=$AM26,CHOOSE(RANDBETWEEN(1,$AL26),$AG$103,$AG$104,$AG$105,$AG$106,$AG$107,$AG$108,$AG$109,$AG$110,$AG$111,$AG$112,$AG$113,$AG$114,$AG$115,$AG$116,$AG$117,$AG$118),""),AV26)</f>
        <v>90</v>
      </c>
      <c r="AP26" s="16" t="str">
        <f t="shared" ca="1" si="32"/>
        <v/>
      </c>
      <c r="AQ26" s="16" t="str">
        <f t="shared" ca="1" si="32"/>
        <v/>
      </c>
      <c r="AR26" s="16" t="str">
        <f t="shared" ca="1" si="32"/>
        <v/>
      </c>
      <c r="AS26" s="16" t="str">
        <f t="shared" ca="1" si="32"/>
        <v/>
      </c>
      <c r="AT26" s="70">
        <f t="shared" ca="1" si="15"/>
        <v>0</v>
      </c>
      <c r="AU26" s="15">
        <f t="shared" ca="1" si="24"/>
        <v>3</v>
      </c>
      <c r="AV26" s="16">
        <f t="shared" ca="1" si="16"/>
        <v>90</v>
      </c>
      <c r="AW26" s="16" t="str">
        <f t="shared" ca="1" si="17"/>
        <v/>
      </c>
      <c r="AX26" s="16" t="str">
        <f t="shared" ca="1" si="18"/>
        <v/>
      </c>
      <c r="AY26" s="16" t="str">
        <f t="shared" ca="1" si="19"/>
        <v/>
      </c>
      <c r="AZ26" s="30" t="str">
        <f t="shared" ca="1" si="20"/>
        <v/>
      </c>
      <c r="BB26" s="69"/>
    </row>
    <row r="27" spans="2:54" x14ac:dyDescent="0.25">
      <c r="B27" s="70">
        <f t="shared" si="0"/>
        <v>1</v>
      </c>
      <c r="C27" s="70">
        <f ca="1">IFERROR(HLOOKUP(ANS!C26,$M$21:$R$21,1,FALSE),0)+IFERROR(HLOOKUP(ANS!C26,$M$31:$R$31,1,FALSE),0)+IFERROR(HLOOKUP(ANS!C26,$M$41:$R$41,1,FALSE),0)+IFERROR(HLOOKUP(ANS!C26,$M$51:$R$51,1,FALSE),0)+IFERROR(HLOOKUP(ANS!C26,$M$61:$R$61,1,FALSE),0)+IFERROR(HLOOKUP(ANS!C26,$M$71:$R$71,1,FALSE),0)+IFERROR(HLOOKUP(ANS!C26,$M$81:$R$81,1,FALSE),0)</f>
        <v>52</v>
      </c>
      <c r="D27" s="70">
        <f ca="1">IF(C27&gt;=ANS!C26,0,1)</f>
        <v>0</v>
      </c>
      <c r="E27" s="70" t="str">
        <f ca="1">IF(D27,ANS!C26,"")</f>
        <v/>
      </c>
      <c r="F27" s="81" t="str">
        <f ca="1">IFERROR(SMALL($E$6:$E$50,ANS!B26),"")</f>
        <v/>
      </c>
      <c r="G27" s="70"/>
      <c r="H27" s="70"/>
      <c r="J27" s="70">
        <v>7</v>
      </c>
      <c r="K27" s="70">
        <f ca="1">MAX(1,$G$167)</f>
        <v>1</v>
      </c>
      <c r="L27" s="52">
        <f>WEIGHTS!D55</f>
        <v>1</v>
      </c>
      <c r="M27" s="15">
        <f t="shared" ref="M27:R27" ca="1" si="33">IF(AND($O$7=1,OR($S27&lt;&gt;0,$N$7=1)),IF(M$19&lt;=$L27,CHOOSE(RANDBETWEEN(1,$K27),$F$167,$F$168,$F$169,$F$170,$F$171,$F$172,$F$173,$F$174,$F$175,$F$176,$F$177),""),T27)</f>
        <v>63</v>
      </c>
      <c r="N27" s="16" t="str">
        <f t="shared" ca="1" si="33"/>
        <v/>
      </c>
      <c r="O27" s="16" t="str">
        <f t="shared" ca="1" si="33"/>
        <v/>
      </c>
      <c r="P27" s="16" t="str">
        <f t="shared" ca="1" si="33"/>
        <v/>
      </c>
      <c r="Q27" s="16" t="str">
        <f t="shared" ca="1" si="33"/>
        <v/>
      </c>
      <c r="R27" s="16" t="str">
        <f t="shared" ca="1" si="33"/>
        <v/>
      </c>
      <c r="S27" s="70">
        <f t="shared" ca="1" si="7"/>
        <v>0</v>
      </c>
      <c r="T27" s="15">
        <f t="shared" ca="1" si="8"/>
        <v>63</v>
      </c>
      <c r="U27" s="16" t="str">
        <f t="shared" ca="1" si="9"/>
        <v/>
      </c>
      <c r="V27" s="16" t="str">
        <f t="shared" ca="1" si="10"/>
        <v/>
      </c>
      <c r="W27" s="16" t="str">
        <f t="shared" ca="1" si="11"/>
        <v/>
      </c>
      <c r="X27" s="16" t="str">
        <f t="shared" ca="1" si="12"/>
        <v/>
      </c>
      <c r="Y27" s="30" t="str">
        <f t="shared" ca="1" si="13"/>
        <v/>
      </c>
      <c r="Z27" s="82"/>
      <c r="AB27" s="1"/>
      <c r="AC27" s="70">
        <f>AC26</f>
        <v>3</v>
      </c>
      <c r="AD27" s="70">
        <f ca="1">IFERROR(HLOOKUP(ANS!M26,$AN$23:$AS$23,1,FALSE),0)+IFERROR(HLOOKUP(ANS!M26,$AN$33:$AS$33,1,FALSE),0)+IFERROR(HLOOKUP(ANS!M26,$AN$43:$AS$43,1,FALSE),0)+IFERROR(HLOOKUP(ANS!M26,$AN$53:$AS$53,1,FALSE),0)+IFERROR(HLOOKUP(ANS!M26,$AN$63:$AS$63,1,FALSE),0)+IFERROR(HLOOKUP(ANS!M26,$AN$73:$AS$73,1,FALSE),0)+IFERROR(HLOOKUP(ANS!M26,$AN$83:$AS$83,1,FALSE),0)</f>
        <v>15</v>
      </c>
      <c r="AE27" s="70">
        <f ca="1">IF(AD27&gt;=ANS!M26,0,1)</f>
        <v>0</v>
      </c>
      <c r="AF27" s="70" t="str">
        <f ca="1">IF(AE27,ANS!M26,"")</f>
        <v/>
      </c>
      <c r="AG27" s="81">
        <f ca="1">IFERROR(SMALL($AF$26:$AF$60,ANS!L26),"")</f>
        <v>28</v>
      </c>
      <c r="AH27" s="70"/>
      <c r="AI27" s="70"/>
      <c r="AK27" s="70">
        <v>7</v>
      </c>
      <c r="AL27" s="70">
        <f ca="1">MAX(1,$AH$119)</f>
        <v>1</v>
      </c>
      <c r="AM27" s="52">
        <f>WEIGHTS!D68</f>
        <v>2</v>
      </c>
      <c r="AN27" s="15">
        <f ca="1">IF(AND($AP$7=1,OR($AT27&lt;&gt;0,$AO$7=1)),IF(AN$19&lt;=$AM27,CHOOSE(RANDBETWEEN(1,$AL27),$AG$119,$AG$120,$AG$121,$AG$122,$AG$123,$AG$124,$AG$125,$AG$126,$AG$127,$AG$128),""),AU27)</f>
        <v>101</v>
      </c>
      <c r="AO27" s="16">
        <f t="shared" ref="AO27:AS27" ca="1" si="34">IF(AND($AP$7=1,OR($AT27&lt;&gt;0,$AO$7=1)),IF(AO$19&lt;=$AM27,CHOOSE(RANDBETWEEN(1,$AL27),$AG$119,$AG$120,$AG$121,$AG$122,$AG$123,$AG$124,$AG$125,$AG$126,$AG$127,$AG$128),""),AV27)</f>
        <v>112</v>
      </c>
      <c r="AP27" s="16" t="str">
        <f t="shared" ca="1" si="34"/>
        <v/>
      </c>
      <c r="AQ27" s="16" t="str">
        <f t="shared" ca="1" si="34"/>
        <v/>
      </c>
      <c r="AR27" s="16" t="str">
        <f t="shared" ca="1" si="34"/>
        <v/>
      </c>
      <c r="AS27" s="16" t="str">
        <f t="shared" ca="1" si="34"/>
        <v/>
      </c>
      <c r="AT27" s="70">
        <f t="shared" ca="1" si="15"/>
        <v>0</v>
      </c>
      <c r="AU27" s="15">
        <f t="shared" ca="1" si="24"/>
        <v>101</v>
      </c>
      <c r="AV27" s="16">
        <f t="shared" ca="1" si="16"/>
        <v>112</v>
      </c>
      <c r="AW27" s="16" t="str">
        <f t="shared" ca="1" si="17"/>
        <v/>
      </c>
      <c r="AX27" s="16" t="str">
        <f t="shared" ca="1" si="18"/>
        <v/>
      </c>
      <c r="AY27" s="16" t="str">
        <f t="shared" ca="1" si="19"/>
        <v/>
      </c>
      <c r="AZ27" s="30" t="str">
        <f t="shared" ca="1" si="20"/>
        <v/>
      </c>
    </row>
    <row r="28" spans="2:54" x14ac:dyDescent="0.25">
      <c r="B28" s="70">
        <f t="shared" si="0"/>
        <v>1</v>
      </c>
      <c r="C28" s="70">
        <f ca="1">IFERROR(HLOOKUP(ANS!C27,$M$21:$R$21,1,FALSE),0)+IFERROR(HLOOKUP(ANS!C27,$M$31:$R$31,1,FALSE),0)+IFERROR(HLOOKUP(ANS!C27,$M$41:$R$41,1,FALSE),0)+IFERROR(HLOOKUP(ANS!C27,$M$51:$R$51,1,FALSE),0)+IFERROR(HLOOKUP(ANS!C27,$M$61:$R$61,1,FALSE),0)+IFERROR(HLOOKUP(ANS!C27,$M$71:$R$71,1,FALSE),0)+IFERROR(HLOOKUP(ANS!C27,$M$81:$R$81,1,FALSE),0)</f>
        <v>53</v>
      </c>
      <c r="D28" s="70">
        <f ca="1">IF(C28&gt;=ANS!C27,0,1)</f>
        <v>0</v>
      </c>
      <c r="E28" s="70" t="str">
        <f ca="1">IF(D28,ANS!C27,"")</f>
        <v/>
      </c>
      <c r="F28" s="81" t="str">
        <f ca="1">IFERROR(SMALL($E$6:$E$50,ANS!B27),"")</f>
        <v/>
      </c>
      <c r="G28" s="70"/>
      <c r="H28" s="70"/>
      <c r="J28" s="70">
        <v>8</v>
      </c>
      <c r="K28" s="70">
        <f ca="1">MAX(1,$G$178)</f>
        <v>1</v>
      </c>
      <c r="L28" s="52">
        <f>WEIGHTS!D56</f>
        <v>0</v>
      </c>
      <c r="M28" s="68" t="str">
        <f t="shared" ref="M28:R28" ca="1" si="35">IF(AND($O$7=1,OR($S28&lt;&gt;0,$N$7=1)),IF(M$19&lt;=$L28,CHOOSE(RANDBETWEEN(1,$K28),$F$178,$F$179),""),T28)</f>
        <v/>
      </c>
      <c r="N28" s="69" t="str">
        <f t="shared" ca="1" si="35"/>
        <v/>
      </c>
      <c r="O28" s="69" t="str">
        <f t="shared" ca="1" si="35"/>
        <v/>
      </c>
      <c r="P28" s="69" t="str">
        <f t="shared" ca="1" si="35"/>
        <v/>
      </c>
      <c r="Q28" s="69" t="str">
        <f t="shared" ca="1" si="35"/>
        <v/>
      </c>
      <c r="R28" s="69" t="str">
        <f t="shared" ca="1" si="35"/>
        <v/>
      </c>
      <c r="S28" s="70">
        <f t="shared" ca="1" si="7"/>
        <v>0</v>
      </c>
      <c r="T28" s="15" t="str">
        <f t="shared" ca="1" si="8"/>
        <v/>
      </c>
      <c r="U28" s="16" t="str">
        <f t="shared" ca="1" si="9"/>
        <v/>
      </c>
      <c r="V28" s="16" t="str">
        <f t="shared" ca="1" si="10"/>
        <v/>
      </c>
      <c r="W28" s="16" t="str">
        <f t="shared" ca="1" si="11"/>
        <v/>
      </c>
      <c r="X28" s="16" t="str">
        <f t="shared" ca="1" si="12"/>
        <v/>
      </c>
      <c r="Y28" s="30" t="str">
        <f t="shared" ca="1" si="13"/>
        <v/>
      </c>
      <c r="Z28" s="82"/>
      <c r="AB28" s="1"/>
      <c r="AC28" s="70">
        <f t="shared" ref="AC28:AC60" si="36">AC27</f>
        <v>3</v>
      </c>
      <c r="AD28" s="70">
        <f ca="1">IFERROR(HLOOKUP(ANS!M27,$AN$23:$AS$23,1,FALSE),0)+IFERROR(HLOOKUP(ANS!M27,$AN$33:$AS$33,1,FALSE),0)+IFERROR(HLOOKUP(ANS!M27,$AN$43:$AS$43,1,FALSE),0)+IFERROR(HLOOKUP(ANS!M27,$AN$53:$AS$53,1,FALSE),0)+IFERROR(HLOOKUP(ANS!M27,$AN$63:$AS$63,1,FALSE),0)+IFERROR(HLOOKUP(ANS!M27,$AN$73:$AS$73,1,FALSE),0)+IFERROR(HLOOKUP(ANS!M27,$AN$83:$AS$83,1,FALSE),0)</f>
        <v>23</v>
      </c>
      <c r="AE28" s="70">
        <f ca="1">IF(AD28&gt;=ANS!M27,0,1)</f>
        <v>0</v>
      </c>
      <c r="AF28" s="70" t="str">
        <f ca="1">IF(AE28,ANS!M27,"")</f>
        <v/>
      </c>
      <c r="AG28" s="81">
        <f ca="1">IFERROR(SMALL($AF$26:$AF$60,ANS!L27),"")</f>
        <v>42</v>
      </c>
      <c r="AH28" s="70"/>
      <c r="AI28" s="70"/>
      <c r="AK28" s="70">
        <v>8</v>
      </c>
      <c r="AL28" s="70"/>
      <c r="AM28" s="52">
        <f>WEIGHTS!D69</f>
        <v>0</v>
      </c>
      <c r="AN28" s="68"/>
      <c r="AO28" s="69"/>
      <c r="AP28" s="69"/>
      <c r="AQ28" s="69"/>
      <c r="AR28" s="69"/>
      <c r="AS28" s="69"/>
      <c r="AT28" s="70"/>
      <c r="AU28" s="15"/>
      <c r="AV28" s="16"/>
      <c r="AW28" s="16"/>
      <c r="AX28" s="16"/>
      <c r="AY28" s="16"/>
      <c r="AZ28" s="30"/>
    </row>
    <row r="29" spans="2:54" x14ac:dyDescent="0.25">
      <c r="B29" s="70">
        <f t="shared" si="0"/>
        <v>1</v>
      </c>
      <c r="C29" s="70">
        <f ca="1">IFERROR(HLOOKUP(ANS!C28,$M$21:$R$21,1,FALSE),0)+IFERROR(HLOOKUP(ANS!C28,$M$31:$R$31,1,FALSE),0)+IFERROR(HLOOKUP(ANS!C28,$M$41:$R$41,1,FALSE),0)+IFERROR(HLOOKUP(ANS!C28,$M$51:$R$51,1,FALSE),0)+IFERROR(HLOOKUP(ANS!C28,$M$61:$R$61,1,FALSE),0)+IFERROR(HLOOKUP(ANS!C28,$M$71:$R$71,1,FALSE),0)+IFERROR(HLOOKUP(ANS!C28,$M$81:$R$81,1,FALSE),0)</f>
        <v>58</v>
      </c>
      <c r="D29" s="70">
        <f ca="1">IF(C29&gt;=ANS!C28,0,1)</f>
        <v>0</v>
      </c>
      <c r="E29" s="70" t="str">
        <f ca="1">IF(D29,ANS!C28,"")</f>
        <v/>
      </c>
      <c r="F29" s="81" t="str">
        <f ca="1">IFERROR(SMALL($E$6:$E$50,ANS!B28),"")</f>
        <v/>
      </c>
      <c r="G29" s="70"/>
      <c r="H29" s="70"/>
      <c r="J29" s="71">
        <v>9</v>
      </c>
      <c r="K29" s="71">
        <f ca="1">MAX(1,$G$180)</f>
        <v>1</v>
      </c>
      <c r="L29" s="34">
        <f>WEIGHTS!D57</f>
        <v>0</v>
      </c>
      <c r="M29" s="72" t="str">
        <f t="shared" ref="M29:R29" ca="1" si="37">IF(AND($O$7=1,OR($S29&lt;&gt;0,$N$7=1)),IF(M$19&lt;=$L29,CHOOSE(RANDBETWEEN(1,$K29),$F$180,$F$181),""),T29)</f>
        <v/>
      </c>
      <c r="N29" s="73" t="str">
        <f t="shared" ca="1" si="37"/>
        <v/>
      </c>
      <c r="O29" s="73" t="str">
        <f t="shared" ca="1" si="37"/>
        <v/>
      </c>
      <c r="P29" s="73" t="str">
        <f t="shared" ca="1" si="37"/>
        <v/>
      </c>
      <c r="Q29" s="73" t="str">
        <f t="shared" ca="1" si="37"/>
        <v/>
      </c>
      <c r="R29" s="73" t="str">
        <f t="shared" ca="1" si="37"/>
        <v/>
      </c>
      <c r="S29" s="71">
        <f t="shared" ca="1" si="7"/>
        <v>0</v>
      </c>
      <c r="T29" s="7" t="str">
        <f t="shared" ca="1" si="8"/>
        <v/>
      </c>
      <c r="U29" s="19" t="str">
        <f t="shared" ca="1" si="9"/>
        <v/>
      </c>
      <c r="V29" s="19" t="str">
        <f t="shared" ca="1" si="10"/>
        <v/>
      </c>
      <c r="W29" s="19" t="str">
        <f t="shared" ca="1" si="11"/>
        <v/>
      </c>
      <c r="X29" s="19" t="str">
        <f t="shared" ca="1" si="12"/>
        <v/>
      </c>
      <c r="Y29" s="31" t="str">
        <f t="shared" ca="1" si="13"/>
        <v/>
      </c>
      <c r="Z29" s="82"/>
      <c r="AB29" s="1"/>
      <c r="AC29" s="70">
        <f t="shared" si="36"/>
        <v>3</v>
      </c>
      <c r="AD29" s="70">
        <f ca="1">IFERROR(HLOOKUP(ANS!M28,$AN$23:$AS$23,1,FALSE),0)+IFERROR(HLOOKUP(ANS!M28,$AN$33:$AS$33,1,FALSE),0)+IFERROR(HLOOKUP(ANS!M28,$AN$43:$AS$43,1,FALSE),0)+IFERROR(HLOOKUP(ANS!M28,$AN$53:$AS$53,1,FALSE),0)+IFERROR(HLOOKUP(ANS!M28,$AN$63:$AS$63,1,FALSE),0)+IFERROR(HLOOKUP(ANS!M28,$AN$73:$AS$73,1,FALSE),0)+IFERROR(HLOOKUP(ANS!M28,$AN$83:$AS$83,1,FALSE),0)</f>
        <v>25</v>
      </c>
      <c r="AE29" s="70">
        <f ca="1">IF(AD29&gt;=ANS!M28,0,1)</f>
        <v>0</v>
      </c>
      <c r="AF29" s="70" t="str">
        <f ca="1">IF(AE29,ANS!M28,"")</f>
        <v/>
      </c>
      <c r="AG29" s="81">
        <f ca="1">IFERROR(SMALL($AF$26:$AF$60,ANS!L28),"")</f>
        <v>105</v>
      </c>
      <c r="AH29" s="70"/>
      <c r="AI29" s="70"/>
      <c r="AK29" s="71">
        <v>9</v>
      </c>
      <c r="AL29" s="71">
        <f ca="1">MAX(1,$AH$129)</f>
        <v>1</v>
      </c>
      <c r="AM29" s="34">
        <f>WEIGHTS!D70</f>
        <v>0</v>
      </c>
      <c r="AN29" s="72" t="str">
        <f ca="1">IF(AND($AP$7=1,OR($AT29&lt;&gt;0,$AO$7=1)),IF(AN$19&lt;=$AM29,CHOOSE(RANDBETWEEN(1,$AL29),$AG$129),""),AU29)</f>
        <v/>
      </c>
      <c r="AO29" s="73" t="str">
        <f t="shared" ref="AO29:AS29" ca="1" si="38">IF(AND($AP$7=1,OR($AT29&lt;&gt;0,$AO$7=1)),IF(AO$19&lt;=$AM29,CHOOSE(RANDBETWEEN(1,$AL29),$AG$129),""),AV29)</f>
        <v/>
      </c>
      <c r="AP29" s="73" t="str">
        <f t="shared" ca="1" si="38"/>
        <v/>
      </c>
      <c r="AQ29" s="73" t="str">
        <f t="shared" ca="1" si="38"/>
        <v/>
      </c>
      <c r="AR29" s="73" t="str">
        <f t="shared" ca="1" si="38"/>
        <v/>
      </c>
      <c r="AS29" s="73" t="str">
        <f t="shared" ca="1" si="38"/>
        <v/>
      </c>
      <c r="AT29" s="71">
        <f ca="1">ROUND(SUMPRODUCT(1/COUNTIF(AN29:AS29,AN29:AS29))-IFERROR(COUNTBLANK(AN29:AS29)/COUNTBLANK(AN29:AS29),0)-AM29,0)</f>
        <v>0</v>
      </c>
      <c r="AU29" s="7" t="str">
        <f t="shared" ca="1" si="24"/>
        <v/>
      </c>
      <c r="AV29" s="19" t="str">
        <f t="shared" ca="1" si="16"/>
        <v/>
      </c>
      <c r="AW29" s="19" t="str">
        <f t="shared" ca="1" si="17"/>
        <v/>
      </c>
      <c r="AX29" s="19" t="str">
        <f t="shared" ca="1" si="18"/>
        <v/>
      </c>
      <c r="AY29" s="19" t="str">
        <f t="shared" ca="1" si="19"/>
        <v/>
      </c>
      <c r="AZ29" s="31" t="str">
        <f t="shared" ca="1" si="20"/>
        <v/>
      </c>
    </row>
    <row r="30" spans="2:54" x14ac:dyDescent="0.25">
      <c r="B30" s="70">
        <f t="shared" si="0"/>
        <v>1</v>
      </c>
      <c r="C30" s="70">
        <f ca="1">IFERROR(HLOOKUP(ANS!C29,$M$21:$R$21,1,FALSE),0)+IFERROR(HLOOKUP(ANS!C29,$M$31:$R$31,1,FALSE),0)+IFERROR(HLOOKUP(ANS!C29,$M$41:$R$41,1,FALSE),0)+IFERROR(HLOOKUP(ANS!C29,$M$51:$R$51,1,FALSE),0)+IFERROR(HLOOKUP(ANS!C29,$M$61:$R$61,1,FALSE),0)+IFERROR(HLOOKUP(ANS!C29,$M$71:$R$71,1,FALSE),0)+IFERROR(HLOOKUP(ANS!C29,$M$81:$R$81,1,FALSE),0)</f>
        <v>59</v>
      </c>
      <c r="D30" s="70">
        <f ca="1">IF(C30&gt;=ANS!C29,0,1)</f>
        <v>0</v>
      </c>
      <c r="E30" s="70" t="str">
        <f ca="1">IF(D30,ANS!C29,"")</f>
        <v/>
      </c>
      <c r="F30" s="81" t="str">
        <f ca="1">IFERROR(SMALL($E$6:$E$50,ANS!B29),"")</f>
        <v/>
      </c>
      <c r="G30" s="70"/>
      <c r="H30" s="70"/>
      <c r="J30" s="76"/>
      <c r="K30" s="76"/>
      <c r="L30" s="76"/>
      <c r="M30" s="168" t="s">
        <v>48</v>
      </c>
      <c r="N30" s="169"/>
      <c r="O30" s="169"/>
      <c r="P30" s="169"/>
      <c r="Q30" s="169"/>
      <c r="R30" s="170"/>
      <c r="S30" s="76">
        <f ca="1">COUNTIF(M31:R39,0)</f>
        <v>0</v>
      </c>
      <c r="T30" s="168" t="s">
        <v>48</v>
      </c>
      <c r="U30" s="169"/>
      <c r="V30" s="169"/>
      <c r="W30" s="169"/>
      <c r="X30" s="169"/>
      <c r="Y30" s="170"/>
      <c r="Z30" s="82"/>
      <c r="AB30" s="1"/>
      <c r="AC30" s="70">
        <f t="shared" si="36"/>
        <v>3</v>
      </c>
      <c r="AD30" s="70">
        <f ca="1">IFERROR(HLOOKUP(ANS!M29,$AN$23:$AS$23,1,FALSE),0)+IFERROR(HLOOKUP(ANS!M29,$AN$33:$AS$33,1,FALSE),0)+IFERROR(HLOOKUP(ANS!M29,$AN$43:$AS$43,1,FALSE),0)+IFERROR(HLOOKUP(ANS!M29,$AN$53:$AS$53,1,FALSE),0)+IFERROR(HLOOKUP(ANS!M29,$AN$63:$AS$63,1,FALSE),0)+IFERROR(HLOOKUP(ANS!M29,$AN$73:$AS$73,1,FALSE),0)+IFERROR(HLOOKUP(ANS!M29,$AN$83:$AS$83,1,FALSE),0)</f>
        <v>0</v>
      </c>
      <c r="AE30" s="70">
        <f ca="1">IF(AD30&gt;=ANS!M29,0,1)</f>
        <v>1</v>
      </c>
      <c r="AF30" s="70">
        <f ca="1">IF(AE30,ANS!M29,"")</f>
        <v>28</v>
      </c>
      <c r="AG30" s="81">
        <f ca="1">IFERROR(SMALL($AF$26:$AF$60,ANS!L29),"")</f>
        <v>124</v>
      </c>
      <c r="AH30" s="70"/>
      <c r="AI30" s="70"/>
      <c r="AK30" s="76"/>
      <c r="AL30" s="76"/>
      <c r="AM30" s="76"/>
      <c r="AN30" s="168" t="s">
        <v>48</v>
      </c>
      <c r="AO30" s="169"/>
      <c r="AP30" s="169"/>
      <c r="AQ30" s="169"/>
      <c r="AR30" s="169"/>
      <c r="AS30" s="170"/>
      <c r="AT30" s="76">
        <f ca="1">COUNTIF(AN31:AS39,0)</f>
        <v>0</v>
      </c>
      <c r="AU30" s="168" t="s">
        <v>48</v>
      </c>
      <c r="AV30" s="169"/>
      <c r="AW30" s="169"/>
      <c r="AX30" s="169"/>
      <c r="AY30" s="169"/>
      <c r="AZ30" s="170"/>
    </row>
    <row r="31" spans="2:54" x14ac:dyDescent="0.25">
      <c r="B31" s="70">
        <f t="shared" si="0"/>
        <v>1</v>
      </c>
      <c r="C31" s="70">
        <f ca="1">IFERROR(HLOOKUP(ANS!C30,$M$21:$R$21,1,FALSE),0)+IFERROR(HLOOKUP(ANS!C30,$M$31:$R$31,1,FALSE),0)+IFERROR(HLOOKUP(ANS!C30,$M$41:$R$41,1,FALSE),0)+IFERROR(HLOOKUP(ANS!C30,$M$51:$R$51,1,FALSE),0)+IFERROR(HLOOKUP(ANS!C30,$M$61:$R$61,1,FALSE),0)+IFERROR(HLOOKUP(ANS!C30,$M$71:$R$71,1,FALSE),0)+IFERROR(HLOOKUP(ANS!C30,$M$81:$R$81,1,FALSE),0)</f>
        <v>60</v>
      </c>
      <c r="D31" s="70">
        <f ca="1">IF(C31&gt;=ANS!C30,0,1)</f>
        <v>0</v>
      </c>
      <c r="E31" s="70" t="str">
        <f ca="1">IF(D31,ANS!C30,"")</f>
        <v/>
      </c>
      <c r="F31" s="81" t="str">
        <f ca="1">IFERROR(SMALL($E$6:$E$50,ANS!B30),"")</f>
        <v/>
      </c>
      <c r="G31" s="70"/>
      <c r="H31" s="70"/>
      <c r="J31" s="70">
        <v>1</v>
      </c>
      <c r="K31" s="70">
        <f ca="1">MAX(1,$G$6)</f>
        <v>7</v>
      </c>
      <c r="L31" s="52">
        <f>WEIGHTS!E49</f>
        <v>5</v>
      </c>
      <c r="M31" s="77">
        <f t="shared" ref="M31:R31" ca="1" si="39">IF(AND($O$8=1,OR($S31&lt;&gt;0,$N$8=1)),IF(M$19&lt;=$L31,CHOOSE(RANDBETWEEN(1,$K31),$F$6,$F$7,$F$8,$F$9,$F$10,$F$11,$F$12,$F$13,$F$14,$F$15,$F$16,$F$17,$F$18,$F$19,$F$20,$F$21,$F$22,$F$23,$F$24,$F$25,$F$26,$F$27,$F$28,$F$29,$F$30,$F$31,$F$32,$F$33,$F$34,$F$35,$F$36,$F$37,$F$38,$F$39,$F$40,$F$41,$F$42,$F$43,$F$44,$F$45,$F$46,$F$47,$F$48,$F$49,$F$50),""),T31)</f>
        <v>100</v>
      </c>
      <c r="N31" s="78">
        <f t="shared" ca="1" si="39"/>
        <v>53</v>
      </c>
      <c r="O31" s="78">
        <f t="shared" ca="1" si="39"/>
        <v>143</v>
      </c>
      <c r="P31" s="78">
        <f t="shared" ca="1" si="39"/>
        <v>29</v>
      </c>
      <c r="Q31" s="78">
        <f t="shared" ca="1" si="39"/>
        <v>66</v>
      </c>
      <c r="R31" s="78" t="str">
        <f t="shared" ca="1" si="39"/>
        <v/>
      </c>
      <c r="S31" s="32">
        <f t="shared" ref="S31:S39" ca="1" si="40">ROUND(SUMPRODUCT(1/COUNTIF(M31:R31,M31:R31))-IFERROR(COUNTBLANK(M31:R31)/COUNTBLANK(M31:R31),0)-L31,0)</f>
        <v>0</v>
      </c>
      <c r="T31" s="77">
        <f t="shared" ref="T31:T39" ca="1" si="41">IFERROR(IF($O$8=0,0,M31),0)</f>
        <v>100</v>
      </c>
      <c r="U31" s="78">
        <f t="shared" ref="U31:U39" ca="1" si="42">IFERROR(IF($O$8=0,0,N31),0)</f>
        <v>53</v>
      </c>
      <c r="V31" s="78">
        <f t="shared" ref="V31:V39" ca="1" si="43">IFERROR(IF($O$8=0,0,O31),0)</f>
        <v>143</v>
      </c>
      <c r="W31" s="78">
        <f t="shared" ref="W31:W39" ca="1" si="44">IFERROR(IF($O$8=0,0,P31),0)</f>
        <v>29</v>
      </c>
      <c r="X31" s="78">
        <f t="shared" ref="X31:X39" ca="1" si="45">IFERROR(IF($O$8=0,0,Q31),0)</f>
        <v>66</v>
      </c>
      <c r="Y31" s="79" t="str">
        <f t="shared" ref="Y31:Y39" ca="1" si="46">IFERROR(IF($O$8=0,0,R31),0)</f>
        <v/>
      </c>
      <c r="Z31" s="82"/>
      <c r="AB31" s="1"/>
      <c r="AC31" s="70">
        <f t="shared" si="36"/>
        <v>3</v>
      </c>
      <c r="AD31" s="70">
        <f ca="1">IFERROR(HLOOKUP(ANS!M30,$AN$23:$AS$23,1,FALSE),0)+IFERROR(HLOOKUP(ANS!M30,$AN$33:$AS$33,1,FALSE),0)+IFERROR(HLOOKUP(ANS!M30,$AN$43:$AS$43,1,FALSE),0)+IFERROR(HLOOKUP(ANS!M30,$AN$53:$AS$53,1,FALSE),0)+IFERROR(HLOOKUP(ANS!M30,$AN$63:$AS$63,1,FALSE),0)+IFERROR(HLOOKUP(ANS!M30,$AN$73:$AS$73,1,FALSE),0)+IFERROR(HLOOKUP(ANS!M30,$AN$83:$AS$83,1,FALSE),0)</f>
        <v>30</v>
      </c>
      <c r="AE31" s="70">
        <f ca="1">IF(AD31&gt;=ANS!M30,0,1)</f>
        <v>0</v>
      </c>
      <c r="AF31" s="70" t="str">
        <f ca="1">IF(AE31,ANS!M30,"")</f>
        <v/>
      </c>
      <c r="AG31" s="81" t="str">
        <f ca="1">IFERROR(SMALL($AF$26:$AF$60,ANS!L30),"")</f>
        <v/>
      </c>
      <c r="AH31" s="70"/>
      <c r="AI31" s="70"/>
      <c r="AK31" s="70">
        <v>1</v>
      </c>
      <c r="AL31" s="70">
        <f ca="1">MAX(1,$AH$6)</f>
        <v>2</v>
      </c>
      <c r="AM31" s="52">
        <f>WEIGHTS!E62</f>
        <v>2</v>
      </c>
      <c r="AN31" s="77">
        <f ca="1">IF(AND($AP$8=1,OR($AT31&lt;&gt;0,$AO$8=1)),IF(AN$19&lt;=$AM31,CHOOSE(RANDBETWEEN(1,$AL31),$AG$6,$AG$7,$AG$8,$AG$9,$AG$10,$AG$11,$AG$12,$AG$13,$AG$14,$AG$15,$AG$16,$AG$17,$AG$18,$AG$19),""),AU31)</f>
        <v>93</v>
      </c>
      <c r="AO31" s="78">
        <f t="shared" ref="AO31:AS31" ca="1" si="47">IF(AND($AP$8=1,OR($AT31&lt;&gt;0,$AO$8=1)),IF(AO$19&lt;=$AM31,CHOOSE(RANDBETWEEN(1,$AL31),$AG$6,$AG$7,$AG$8,$AG$9,$AG$10,$AG$11,$AG$12,$AG$13,$AG$14,$AG$15,$AG$16,$AG$17,$AG$18,$AG$19),""),AV31)</f>
        <v>49</v>
      </c>
      <c r="AP31" s="78" t="str">
        <f t="shared" ca="1" si="47"/>
        <v/>
      </c>
      <c r="AQ31" s="78" t="str">
        <f t="shared" ca="1" si="47"/>
        <v/>
      </c>
      <c r="AR31" s="78" t="str">
        <f t="shared" ca="1" si="47"/>
        <v/>
      </c>
      <c r="AS31" s="78" t="str">
        <f t="shared" ca="1" si="47"/>
        <v/>
      </c>
      <c r="AT31" s="32">
        <f t="shared" ref="AT31:AT37" ca="1" si="48">ROUND(SUMPRODUCT(1/COUNTIF(AN31:AS31,AN31:AS31))-IFERROR(COUNTBLANK(AN31:AS31)/COUNTBLANK(AN31:AS31),0)-AM31,0)</f>
        <v>0</v>
      </c>
      <c r="AU31" s="77">
        <f ca="1">IFERROR(IF($AP$8=0,0,AN31),0)</f>
        <v>93</v>
      </c>
      <c r="AV31" s="78">
        <f t="shared" ref="AV31:AV39" ca="1" si="49">IFERROR(IF($AP$8=0,0,AO31),0)</f>
        <v>49</v>
      </c>
      <c r="AW31" s="78" t="str">
        <f t="shared" ref="AW31:AW39" ca="1" si="50">IFERROR(IF($AP$8=0,0,AP31),0)</f>
        <v/>
      </c>
      <c r="AX31" s="78" t="str">
        <f t="shared" ref="AX31:AX39" ca="1" si="51">IFERROR(IF($AP$8=0,0,AQ31),0)</f>
        <v/>
      </c>
      <c r="AY31" s="78" t="str">
        <f t="shared" ref="AY31:AY39" ca="1" si="52">IFERROR(IF($AP$8=0,0,AR31),0)</f>
        <v/>
      </c>
      <c r="AZ31" s="79" t="str">
        <f t="shared" ref="AZ31:AZ39" ca="1" si="53">IFERROR(IF($AP$8=0,0,AS31),0)</f>
        <v/>
      </c>
    </row>
    <row r="32" spans="2:54" x14ac:dyDescent="0.25">
      <c r="B32" s="70">
        <f t="shared" si="0"/>
        <v>1</v>
      </c>
      <c r="C32" s="70">
        <f ca="1">IFERROR(HLOOKUP(ANS!C31,$M$21:$R$21,1,FALSE),0)+IFERROR(HLOOKUP(ANS!C31,$M$31:$R$31,1,FALSE),0)+IFERROR(HLOOKUP(ANS!C31,$M$41:$R$41,1,FALSE),0)+IFERROR(HLOOKUP(ANS!C31,$M$51:$R$51,1,FALSE),0)+IFERROR(HLOOKUP(ANS!C31,$M$61:$R$61,1,FALSE),0)+IFERROR(HLOOKUP(ANS!C31,$M$71:$R$71,1,FALSE),0)+IFERROR(HLOOKUP(ANS!C31,$M$81:$R$81,1,FALSE),0)</f>
        <v>65</v>
      </c>
      <c r="D32" s="70">
        <f ca="1">IF(C32&gt;=ANS!C31,0,1)</f>
        <v>0</v>
      </c>
      <c r="E32" s="70" t="str">
        <f ca="1">IF(D32,ANS!C31,"")</f>
        <v/>
      </c>
      <c r="F32" s="81" t="str">
        <f ca="1">IFERROR(SMALL($E$6:$E$50,ANS!B31),"")</f>
        <v/>
      </c>
      <c r="G32" s="70"/>
      <c r="H32" s="70"/>
      <c r="J32" s="70">
        <v>2</v>
      </c>
      <c r="K32" s="70">
        <f ca="1">MAX(1,$G$51)</f>
        <v>1</v>
      </c>
      <c r="L32" s="52">
        <f>WEIGHTS!E50</f>
        <v>1</v>
      </c>
      <c r="M32" s="15">
        <f t="shared" ref="M32:R32" ca="1" si="54">IF(AND($O$8=1,OR($S32&lt;&gt;0,$N$8=1)),IF(M$19&lt;=$L32,CHOOSE(RANDBETWEEN(1,$K32),$F$51,$F$52,$F$53,$F$54,$F$55,$F$56,$F$57,$F$58,$F$59),""),T32)</f>
        <v>36</v>
      </c>
      <c r="N32" s="16" t="str">
        <f t="shared" ca="1" si="54"/>
        <v/>
      </c>
      <c r="O32" s="16" t="str">
        <f t="shared" ca="1" si="54"/>
        <v/>
      </c>
      <c r="P32" s="16" t="str">
        <f t="shared" ca="1" si="54"/>
        <v/>
      </c>
      <c r="Q32" s="16" t="str">
        <f t="shared" ca="1" si="54"/>
        <v/>
      </c>
      <c r="R32" s="16" t="str">
        <f t="shared" ca="1" si="54"/>
        <v/>
      </c>
      <c r="S32" s="70">
        <f t="shared" ca="1" si="40"/>
        <v>0</v>
      </c>
      <c r="T32" s="15">
        <f t="shared" ca="1" si="41"/>
        <v>36</v>
      </c>
      <c r="U32" s="16" t="str">
        <f t="shared" ca="1" si="42"/>
        <v/>
      </c>
      <c r="V32" s="16" t="str">
        <f t="shared" ca="1" si="43"/>
        <v/>
      </c>
      <c r="W32" s="16" t="str">
        <f t="shared" ca="1" si="44"/>
        <v/>
      </c>
      <c r="X32" s="16" t="str">
        <f t="shared" ca="1" si="45"/>
        <v/>
      </c>
      <c r="Y32" s="30" t="str">
        <f t="shared" ca="1" si="46"/>
        <v/>
      </c>
      <c r="Z32" s="83"/>
      <c r="AB32" s="1"/>
      <c r="AC32" s="70">
        <f t="shared" si="36"/>
        <v>3</v>
      </c>
      <c r="AD32" s="70">
        <f ca="1">IFERROR(HLOOKUP(ANS!M31,$AN$23:$AS$23,1,FALSE),0)+IFERROR(HLOOKUP(ANS!M31,$AN$33:$AS$33,1,FALSE),0)+IFERROR(HLOOKUP(ANS!M31,$AN$43:$AS$43,1,FALSE),0)+IFERROR(HLOOKUP(ANS!M31,$AN$53:$AS$53,1,FALSE),0)+IFERROR(HLOOKUP(ANS!M31,$AN$63:$AS$63,1,FALSE),0)+IFERROR(HLOOKUP(ANS!M31,$AN$73:$AS$73,1,FALSE),0)+IFERROR(HLOOKUP(ANS!M31,$AN$83:$AS$83,1,FALSE),0)</f>
        <v>32</v>
      </c>
      <c r="AE32" s="70">
        <f ca="1">IF(AD32&gt;=ANS!M31,0,1)</f>
        <v>0</v>
      </c>
      <c r="AF32" s="70" t="str">
        <f ca="1">IF(AE32,ANS!M31,"")</f>
        <v/>
      </c>
      <c r="AG32" s="81" t="str">
        <f ca="1">IFERROR(SMALL($AF$26:$AF$60,ANS!L31),"")</f>
        <v/>
      </c>
      <c r="AH32" s="70"/>
      <c r="AI32" s="70"/>
      <c r="AK32" s="70">
        <v>2</v>
      </c>
      <c r="AL32" s="70">
        <f ca="1">MAX(1,$AH$20)</f>
        <v>1</v>
      </c>
      <c r="AM32" s="52">
        <f>WEIGHTS!E63</f>
        <v>1</v>
      </c>
      <c r="AN32" s="15">
        <f ca="1">IF(AND($AP$8=1,OR($AT32&lt;&gt;0,$AO$8=1)),IF(AN$19&lt;=$AM32,CHOOSE(RANDBETWEEN(1,$AL32),$AG$20,$AG$21,$AG$22,$AG$23,$AG$24,$AG$25),""),AU32)</f>
        <v>51</v>
      </c>
      <c r="AO32" s="16" t="str">
        <f t="shared" ref="AO32:AS32" ca="1" si="55">IF(AND($AP$8=1,OR($AT32&lt;&gt;0,$AO$8=1)),IF(AO$19&lt;=$AM32,CHOOSE(RANDBETWEEN(1,$AL32),$AG$20,$AG$21,$AG$22,$AG$23,$AG$24,$AG$25),""),AV32)</f>
        <v/>
      </c>
      <c r="AP32" s="16" t="str">
        <f t="shared" ca="1" si="55"/>
        <v/>
      </c>
      <c r="AQ32" s="16" t="str">
        <f t="shared" ca="1" si="55"/>
        <v/>
      </c>
      <c r="AR32" s="16" t="str">
        <f t="shared" ca="1" si="55"/>
        <v/>
      </c>
      <c r="AS32" s="16" t="str">
        <f t="shared" ca="1" si="55"/>
        <v/>
      </c>
      <c r="AT32" s="70">
        <f t="shared" ca="1" si="48"/>
        <v>0</v>
      </c>
      <c r="AU32" s="15">
        <f t="shared" ref="AU32:AU39" ca="1" si="56">IFERROR(IF($AP$8=0,0,AN32),0)</f>
        <v>51</v>
      </c>
      <c r="AV32" s="16" t="str">
        <f t="shared" ca="1" si="49"/>
        <v/>
      </c>
      <c r="AW32" s="16" t="str">
        <f t="shared" ca="1" si="50"/>
        <v/>
      </c>
      <c r="AX32" s="16" t="str">
        <f t="shared" ca="1" si="51"/>
        <v/>
      </c>
      <c r="AY32" s="16" t="str">
        <f t="shared" ca="1" si="52"/>
        <v/>
      </c>
      <c r="AZ32" s="30" t="str">
        <f t="shared" ca="1" si="53"/>
        <v/>
      </c>
    </row>
    <row r="33" spans="2:52" x14ac:dyDescent="0.25">
      <c r="B33" s="70">
        <f t="shared" si="0"/>
        <v>1</v>
      </c>
      <c r="C33" s="70">
        <f ca="1">IFERROR(HLOOKUP(ANS!C32,$M$21:$R$21,1,FALSE),0)+IFERROR(HLOOKUP(ANS!C32,$M$31:$R$31,1,FALSE),0)+IFERROR(HLOOKUP(ANS!C32,$M$41:$R$41,1,FALSE),0)+IFERROR(HLOOKUP(ANS!C32,$M$51:$R$51,1,FALSE),0)+IFERROR(HLOOKUP(ANS!C32,$M$61:$R$61,1,FALSE),0)+IFERROR(HLOOKUP(ANS!C32,$M$71:$R$71,1,FALSE),0)+IFERROR(HLOOKUP(ANS!C32,$M$81:$R$81,1,FALSE),0)</f>
        <v>66</v>
      </c>
      <c r="D33" s="70">
        <f ca="1">IF(C33&gt;=ANS!C32,0,1)</f>
        <v>0</v>
      </c>
      <c r="E33" s="70" t="str">
        <f ca="1">IF(D33,ANS!C32,"")</f>
        <v/>
      </c>
      <c r="F33" s="81" t="str">
        <f ca="1">IFERROR(SMALL($E$6:$E$50,ANS!B32),"")</f>
        <v/>
      </c>
      <c r="G33" s="70"/>
      <c r="H33" s="70"/>
      <c r="J33" s="70">
        <v>3</v>
      </c>
      <c r="K33" s="70">
        <f ca="1">MAX(1,$G$60)</f>
        <v>4</v>
      </c>
      <c r="L33" s="52">
        <f>WEIGHTS!E51</f>
        <v>4</v>
      </c>
      <c r="M33" s="15">
        <f t="shared" ref="M33:R33" ca="1" si="57">IF(AND($O$8=1,OR($S33&lt;&gt;0,$N$8=1)),IF(M$19&lt;=$L33,CHOOSE(RANDBETWEEN(1,$K33),$F$60,$F$61,$F$62,$F$63,$F$64,$F$65,$F$66,$F$67,$F$68,$F$69,$F$70,$F$71,$F$72,$F$73,$F$74,$F$75,$F$76,$F$77,$F$78,$F$79,$F$80,$F$81,$F$82,$F$83,$F$84,$F$85,$F$86,$F$87,$F$88,$F$89,$F$90,$F$91),""),T33)</f>
        <v>72</v>
      </c>
      <c r="N33" s="16">
        <f t="shared" ca="1" si="57"/>
        <v>106</v>
      </c>
      <c r="O33" s="16">
        <f t="shared" ca="1" si="57"/>
        <v>123</v>
      </c>
      <c r="P33" s="16">
        <f t="shared" ca="1" si="57"/>
        <v>108</v>
      </c>
      <c r="Q33" s="16" t="str">
        <f t="shared" ca="1" si="57"/>
        <v/>
      </c>
      <c r="R33" s="16" t="str">
        <f t="shared" ca="1" si="57"/>
        <v/>
      </c>
      <c r="S33" s="70">
        <f t="shared" ca="1" si="40"/>
        <v>0</v>
      </c>
      <c r="T33" s="15">
        <f t="shared" ca="1" si="41"/>
        <v>72</v>
      </c>
      <c r="U33" s="16">
        <f t="shared" ca="1" si="42"/>
        <v>106</v>
      </c>
      <c r="V33" s="16">
        <f t="shared" ca="1" si="43"/>
        <v>123</v>
      </c>
      <c r="W33" s="16">
        <f t="shared" ca="1" si="44"/>
        <v>108</v>
      </c>
      <c r="X33" s="16" t="str">
        <f t="shared" ca="1" si="45"/>
        <v/>
      </c>
      <c r="Y33" s="30" t="str">
        <f t="shared" ca="1" si="46"/>
        <v/>
      </c>
      <c r="Z33" s="82"/>
      <c r="AB33" s="1"/>
      <c r="AC33" s="70">
        <f t="shared" si="36"/>
        <v>3</v>
      </c>
      <c r="AD33" s="70">
        <f ca="1">IFERROR(HLOOKUP(ANS!M32,$AN$23:$AS$23,1,FALSE),0)+IFERROR(HLOOKUP(ANS!M32,$AN$33:$AS$33,1,FALSE),0)+IFERROR(HLOOKUP(ANS!M32,$AN$43:$AS$43,1,FALSE),0)+IFERROR(HLOOKUP(ANS!M32,$AN$53:$AS$53,1,FALSE),0)+IFERROR(HLOOKUP(ANS!M32,$AN$63:$AS$63,1,FALSE),0)+IFERROR(HLOOKUP(ANS!M32,$AN$73:$AS$73,1,FALSE),0)+IFERROR(HLOOKUP(ANS!M32,$AN$83:$AS$83,1,FALSE),0)</f>
        <v>37</v>
      </c>
      <c r="AE33" s="70">
        <f ca="1">IF(AD33&gt;=ANS!M32,0,1)</f>
        <v>0</v>
      </c>
      <c r="AF33" s="70" t="str">
        <f ca="1">IF(AE33,ANS!M32,"")</f>
        <v/>
      </c>
      <c r="AG33" s="81" t="str">
        <f ca="1">IFERROR(SMALL($AF$26:$AF$60,ANS!L32),"")</f>
        <v/>
      </c>
      <c r="AH33" s="70"/>
      <c r="AI33" s="70"/>
      <c r="AK33" s="70">
        <v>3</v>
      </c>
      <c r="AL33" s="70">
        <f ca="1">MAX(1,$AH$26)</f>
        <v>5</v>
      </c>
      <c r="AM33" s="52">
        <f>WEIGHTS!E64</f>
        <v>4</v>
      </c>
      <c r="AN33" s="15">
        <f ca="1">IF(AND($AP$8=1,OR($AT33&lt;&gt;0,$AO$8=1)),IF(AN$19&lt;=$AM33,CHOOSE(RANDBETWEEN(1,$AL33),$AG$26,$AG$27,$AG$28,$AG$29,$AG$30,$AG$31,$AG$32,$AG$33,$AG$34,$AG$35,$AG$36,$AG$37,$AG$38,$AG$39,$AG$40,$AG$41,$AG$42,$AG$43,$AG$44,$AG$45,$AG$46,$AG$47,$AG$48,$AG$49,$AG$50,$AG$51,$AG$52,$AG$53,$AG$54,$AG$55,$AG$56,$AG$57,$AG$58,$AG$59,$AG$60),""),AU33)</f>
        <v>46</v>
      </c>
      <c r="AO33" s="16">
        <f t="shared" ref="AO33:AS33" ca="1" si="58">IF(AND($AP$8=1,OR($AT33&lt;&gt;0,$AO$8=1)),IF(AO$19&lt;=$AM33,CHOOSE(RANDBETWEEN(1,$AL33),$AG$26,$AG$27,$AG$28,$AG$29,$AG$30,$AG$31,$AG$32,$AG$33,$AG$34,$AG$35,$AG$36,$AG$37,$AG$38,$AG$39,$AG$40,$AG$41,$AG$42,$AG$43,$AG$44,$AG$45,$AG$46,$AG$47,$AG$48,$AG$49,$AG$50,$AG$51,$AG$52,$AG$53,$AG$54,$AG$55,$AG$56,$AG$57,$AG$58,$AG$59,$AG$60),""),AV33)</f>
        <v>100</v>
      </c>
      <c r="AP33" s="16">
        <f t="shared" ca="1" si="58"/>
        <v>109</v>
      </c>
      <c r="AQ33" s="16">
        <f t="shared" ca="1" si="58"/>
        <v>37</v>
      </c>
      <c r="AR33" s="16" t="str">
        <f t="shared" ca="1" si="58"/>
        <v/>
      </c>
      <c r="AS33" s="16" t="str">
        <f t="shared" ca="1" si="58"/>
        <v/>
      </c>
      <c r="AT33" s="70">
        <f t="shared" ca="1" si="48"/>
        <v>0</v>
      </c>
      <c r="AU33" s="15">
        <f t="shared" ca="1" si="56"/>
        <v>46</v>
      </c>
      <c r="AV33" s="16">
        <f t="shared" ca="1" si="49"/>
        <v>100</v>
      </c>
      <c r="AW33" s="16">
        <f t="shared" ca="1" si="50"/>
        <v>109</v>
      </c>
      <c r="AX33" s="16">
        <f t="shared" ca="1" si="51"/>
        <v>37</v>
      </c>
      <c r="AY33" s="16" t="str">
        <f t="shared" ca="1" si="52"/>
        <v/>
      </c>
      <c r="AZ33" s="30" t="str">
        <f t="shared" ca="1" si="53"/>
        <v/>
      </c>
    </row>
    <row r="34" spans="2:52" x14ac:dyDescent="0.25">
      <c r="B34" s="70">
        <f t="shared" si="0"/>
        <v>1</v>
      </c>
      <c r="C34" s="70">
        <f ca="1">IFERROR(HLOOKUP(ANS!C33,$M$21:$R$21,1,FALSE),0)+IFERROR(HLOOKUP(ANS!C33,$M$31:$R$31,1,FALSE),0)+IFERROR(HLOOKUP(ANS!C33,$M$41:$R$41,1,FALSE),0)+IFERROR(HLOOKUP(ANS!C33,$M$51:$R$51,1,FALSE),0)+IFERROR(HLOOKUP(ANS!C33,$M$61:$R$61,1,FALSE),0)+IFERROR(HLOOKUP(ANS!C33,$M$71:$R$71,1,FALSE),0)+IFERROR(HLOOKUP(ANS!C33,$M$81:$R$81,1,FALSE),0)</f>
        <v>80</v>
      </c>
      <c r="D34" s="70">
        <f ca="1">IF(C34&gt;=ANS!C33,0,1)</f>
        <v>0</v>
      </c>
      <c r="E34" s="70" t="str">
        <f ca="1">IF(D34,ANS!C33,"")</f>
        <v/>
      </c>
      <c r="F34" s="81" t="str">
        <f ca="1">IFERROR(SMALL($E$6:$E$50,ANS!B33),"")</f>
        <v/>
      </c>
      <c r="G34" s="70"/>
      <c r="H34" s="70"/>
      <c r="J34" s="70">
        <v>4</v>
      </c>
      <c r="K34" s="70">
        <f ca="1">MAX(1,$G$92)</f>
        <v>4</v>
      </c>
      <c r="L34" s="52">
        <f>WEIGHTS!E52</f>
        <v>3</v>
      </c>
      <c r="M34" s="15">
        <f t="shared" ref="M34:R34" ca="1" si="59">IF(AND($O$8=1,OR($S34&lt;&gt;0,$N$8=1)),IF(M$19&lt;=$L34,CHOOSE(RANDBETWEEN(1,$K34),$F$92,$F$93,$F$94,$F$95,$F$96,$F$97,$F$98,$F$99,$F$100,$F$101,$F$102,$F$103,$F$104,$F$105,$F$106,$F$107,$F$108,$F$109,$F$110),""),T34)</f>
        <v>153</v>
      </c>
      <c r="N34" s="16">
        <f t="shared" ca="1" si="59"/>
        <v>85</v>
      </c>
      <c r="O34" s="16">
        <f t="shared" ca="1" si="59"/>
        <v>162</v>
      </c>
      <c r="P34" s="16" t="str">
        <f t="shared" ca="1" si="59"/>
        <v/>
      </c>
      <c r="Q34" s="16" t="str">
        <f t="shared" ca="1" si="59"/>
        <v/>
      </c>
      <c r="R34" s="16" t="str">
        <f t="shared" ca="1" si="59"/>
        <v/>
      </c>
      <c r="S34" s="70">
        <f t="shared" ca="1" si="40"/>
        <v>0</v>
      </c>
      <c r="T34" s="15">
        <f t="shared" ca="1" si="41"/>
        <v>153</v>
      </c>
      <c r="U34" s="16">
        <f t="shared" ca="1" si="42"/>
        <v>85</v>
      </c>
      <c r="V34" s="16">
        <f t="shared" ca="1" si="43"/>
        <v>162</v>
      </c>
      <c r="W34" s="16" t="str">
        <f t="shared" ca="1" si="44"/>
        <v/>
      </c>
      <c r="X34" s="16" t="str">
        <f t="shared" ca="1" si="45"/>
        <v/>
      </c>
      <c r="Y34" s="30" t="str">
        <f t="shared" ca="1" si="46"/>
        <v/>
      </c>
      <c r="Z34" s="82"/>
      <c r="AB34" s="1"/>
      <c r="AC34" s="70">
        <f t="shared" si="36"/>
        <v>3</v>
      </c>
      <c r="AD34" s="70">
        <f ca="1">IFERROR(HLOOKUP(ANS!M33,$AN$23:$AS$23,1,FALSE),0)+IFERROR(HLOOKUP(ANS!M33,$AN$33:$AS$33,1,FALSE),0)+IFERROR(HLOOKUP(ANS!M33,$AN$43:$AS$43,1,FALSE),0)+IFERROR(HLOOKUP(ANS!M33,$AN$53:$AS$53,1,FALSE),0)+IFERROR(HLOOKUP(ANS!M33,$AN$63:$AS$63,1,FALSE),0)+IFERROR(HLOOKUP(ANS!M33,$AN$73:$AS$73,1,FALSE),0)+IFERROR(HLOOKUP(ANS!M33,$AN$83:$AS$83,1,FALSE),0)</f>
        <v>40</v>
      </c>
      <c r="AE34" s="70">
        <f ca="1">IF(AD34&gt;=ANS!M33,0,1)</f>
        <v>0</v>
      </c>
      <c r="AF34" s="70" t="str">
        <f ca="1">IF(AE34,ANS!M33,"")</f>
        <v/>
      </c>
      <c r="AG34" s="81" t="str">
        <f ca="1">IFERROR(SMALL($AF$26:$AF$60,ANS!L33),"")</f>
        <v/>
      </c>
      <c r="AH34" s="70"/>
      <c r="AI34" s="70"/>
      <c r="AK34" s="70">
        <v>4</v>
      </c>
      <c r="AL34" s="70">
        <f ca="1">MAX(1,$AH$61)</f>
        <v>3</v>
      </c>
      <c r="AM34" s="52">
        <f>WEIGHTS!E65</f>
        <v>1</v>
      </c>
      <c r="AN34" s="15">
        <f ca="1">IF(AND($AP$8=1,OR($AT34&lt;&gt;0,$AO$8=1)),IF(AN$19&lt;=$AM34,CHOOSE(RANDBETWEEN(1,$AL34),$AG$61,$AG$62,$AG$63,$AG$64,$AG$65,$AG$66,$AG$67,$AG$68,$AG$69,$AG$70,$AG$71,$AG$72,$AG$73,$AG$74,$AG$75,$AG$76),""),AU34)</f>
        <v>22</v>
      </c>
      <c r="AO34" s="16" t="str">
        <f t="shared" ref="AO34:AS34" ca="1" si="60">IF(AND($AP$8=1,OR($AT34&lt;&gt;0,$AO$8=1)),IF(AO$19&lt;=$AM34,CHOOSE(RANDBETWEEN(1,$AL34),$AG$61,$AG$62,$AG$63,$AG$64,$AG$65,$AG$66,$AG$67,$AG$68,$AG$69,$AG$70,$AG$71,$AG$72,$AG$73,$AG$74,$AG$75,$AG$76),""),AV34)</f>
        <v/>
      </c>
      <c r="AP34" s="16" t="str">
        <f t="shared" ca="1" si="60"/>
        <v/>
      </c>
      <c r="AQ34" s="16" t="str">
        <f t="shared" ca="1" si="60"/>
        <v/>
      </c>
      <c r="AR34" s="16" t="str">
        <f t="shared" ca="1" si="60"/>
        <v/>
      </c>
      <c r="AS34" s="16" t="str">
        <f t="shared" ca="1" si="60"/>
        <v/>
      </c>
      <c r="AT34" s="70">
        <f t="shared" ca="1" si="48"/>
        <v>0</v>
      </c>
      <c r="AU34" s="15">
        <f t="shared" ca="1" si="56"/>
        <v>22</v>
      </c>
      <c r="AV34" s="16" t="str">
        <f t="shared" ca="1" si="49"/>
        <v/>
      </c>
      <c r="AW34" s="16" t="str">
        <f t="shared" ca="1" si="50"/>
        <v/>
      </c>
      <c r="AX34" s="16" t="str">
        <f t="shared" ca="1" si="51"/>
        <v/>
      </c>
      <c r="AY34" s="16" t="str">
        <f t="shared" ca="1" si="52"/>
        <v/>
      </c>
      <c r="AZ34" s="30" t="str">
        <f t="shared" ca="1" si="53"/>
        <v/>
      </c>
    </row>
    <row r="35" spans="2:52" x14ac:dyDescent="0.25">
      <c r="B35" s="70">
        <f t="shared" si="0"/>
        <v>1</v>
      </c>
      <c r="C35" s="70">
        <f ca="1">IFERROR(HLOOKUP(ANS!C34,$M$21:$R$21,1,FALSE),0)+IFERROR(HLOOKUP(ANS!C34,$M$31:$R$31,1,FALSE),0)+IFERROR(HLOOKUP(ANS!C34,$M$41:$R$41,1,FALSE),0)+IFERROR(HLOOKUP(ANS!C34,$M$51:$R$51,1,FALSE),0)+IFERROR(HLOOKUP(ANS!C34,$M$61:$R$61,1,FALSE),0)+IFERROR(HLOOKUP(ANS!C34,$M$71:$R$71,1,FALSE),0)+IFERROR(HLOOKUP(ANS!C34,$M$81:$R$81,1,FALSE),0)</f>
        <v>82</v>
      </c>
      <c r="D35" s="70">
        <f ca="1">IF(C35&gt;=ANS!C34,0,1)</f>
        <v>0</v>
      </c>
      <c r="E35" s="70" t="str">
        <f ca="1">IF(D35,ANS!C34,"")</f>
        <v/>
      </c>
      <c r="F35" s="81" t="str">
        <f ca="1">IFERROR(SMALL($E$6:$E$50,ANS!B34),"")</f>
        <v/>
      </c>
      <c r="G35" s="70"/>
      <c r="H35" s="70"/>
      <c r="J35" s="70">
        <v>5</v>
      </c>
      <c r="K35" s="70">
        <f ca="1">MAX(1,$G$111)</f>
        <v>6</v>
      </c>
      <c r="L35" s="52">
        <f>WEIGHTS!E53</f>
        <v>5</v>
      </c>
      <c r="M35" s="15">
        <f t="shared" ref="M35:R35" ca="1" si="61">IF(AND($O$8=1,OR($S35&lt;&gt;0,$N$8=1)),IF(M$19&lt;=$L35,CHOOSE(RANDBETWEEN(1,$K35),$F$111,$F$112,$F$113,$F$114,$F$115,$F$116,$F$117,$F$118,$F$119,$F$120,$F$121,$F$122,$F$123,$F$124,$F$125,$F$126,$F$127,$F$128,$F$129,$F$130,$F$131,$F$132,$F$133,$F$134,$F$135,$F$136,$F$137,$F$138,$F$139,$F$140,$F$141,$F$142,$F$143,$F$144,$F$145,$F$146,$F$147,$F$148,$F$149,$F$150,$F$151,$F$152,$F$153),""),T35)</f>
        <v>73</v>
      </c>
      <c r="N35" s="16">
        <f t="shared" ca="1" si="61"/>
        <v>155</v>
      </c>
      <c r="O35" s="16">
        <f t="shared" ca="1" si="61"/>
        <v>62</v>
      </c>
      <c r="P35" s="16">
        <f t="shared" ca="1" si="61"/>
        <v>2</v>
      </c>
      <c r="Q35" s="16">
        <f t="shared" ca="1" si="61"/>
        <v>75</v>
      </c>
      <c r="R35" s="16" t="str">
        <f t="shared" ca="1" si="61"/>
        <v/>
      </c>
      <c r="S35" s="70">
        <f t="shared" ca="1" si="40"/>
        <v>0</v>
      </c>
      <c r="T35" s="15">
        <f t="shared" ca="1" si="41"/>
        <v>73</v>
      </c>
      <c r="U35" s="16">
        <f t="shared" ca="1" si="42"/>
        <v>155</v>
      </c>
      <c r="V35" s="16">
        <f t="shared" ca="1" si="43"/>
        <v>62</v>
      </c>
      <c r="W35" s="16">
        <f t="shared" ca="1" si="44"/>
        <v>2</v>
      </c>
      <c r="X35" s="16">
        <f t="shared" ca="1" si="45"/>
        <v>75</v>
      </c>
      <c r="Y35" s="30" t="str">
        <f t="shared" ca="1" si="46"/>
        <v/>
      </c>
      <c r="Z35" s="82"/>
      <c r="AB35" s="1"/>
      <c r="AC35" s="70">
        <f t="shared" si="36"/>
        <v>3</v>
      </c>
      <c r="AD35" s="70">
        <f ca="1">IFERROR(HLOOKUP(ANS!M34,$AN$23:$AS$23,1,FALSE),0)+IFERROR(HLOOKUP(ANS!M34,$AN$33:$AS$33,1,FALSE),0)+IFERROR(HLOOKUP(ANS!M34,$AN$43:$AS$43,1,FALSE),0)+IFERROR(HLOOKUP(ANS!M34,$AN$53:$AS$53,1,FALSE),0)+IFERROR(HLOOKUP(ANS!M34,$AN$63:$AS$63,1,FALSE),0)+IFERROR(HLOOKUP(ANS!M34,$AN$73:$AS$73,1,FALSE),0)+IFERROR(HLOOKUP(ANS!M34,$AN$83:$AS$83,1,FALSE),0)</f>
        <v>0</v>
      </c>
      <c r="AE35" s="70">
        <f ca="1">IF(AD35&gt;=ANS!M34,0,1)</f>
        <v>1</v>
      </c>
      <c r="AF35" s="70">
        <f ca="1">IF(AE35,ANS!M34,"")</f>
        <v>42</v>
      </c>
      <c r="AG35" s="81" t="str">
        <f ca="1">IFERROR(SMALL($AF$26:$AF$60,ANS!L34),"")</f>
        <v/>
      </c>
      <c r="AH35" s="70"/>
      <c r="AI35" s="70"/>
      <c r="AK35" s="70">
        <v>5</v>
      </c>
      <c r="AL35" s="70">
        <f ca="1">MAX(1,$AH$77)</f>
        <v>3</v>
      </c>
      <c r="AM35" s="52">
        <f>WEIGHTS!E66</f>
        <v>3</v>
      </c>
      <c r="AN35" s="15">
        <f ca="1">IF(AND($AP$8=1,OR($AT35&lt;&gt;0,$AO$8=1)),IF(AN$19&lt;=$AM35,CHOOSE(RANDBETWEEN(1,$AL35),$AG$77,$AG$78,$AG$79,$AG$80,$AG$81,$AG$82,$AG$83,$AG$84,$AG$85,$AG$86,$AG$87,$AG$88,$AG$89,$AG$90,$AG$91,$AG$92,$AG$93,$AG$94,$AG$95,$AG$96,$AG$97,$AG$98,$AG$99,$AG$100,$AG$101,$AG$102),""),AU35)</f>
        <v>71</v>
      </c>
      <c r="AO35" s="16">
        <f t="shared" ref="AO35:AS35" ca="1" si="62">IF(AND($AP$8=1,OR($AT35&lt;&gt;0,$AO$8=1)),IF(AO$19&lt;=$AM35,CHOOSE(RANDBETWEEN(1,$AL35),$AG$77,$AG$78,$AG$79,$AG$80,$AG$81,$AG$82,$AG$83,$AG$84,$AG$85,$AG$86,$AG$87,$AG$88,$AG$89,$AG$90,$AG$91,$AG$92,$AG$93,$AG$94,$AG$95,$AG$96,$AG$97,$AG$98,$AG$99,$AG$100,$AG$101,$AG$102),""),AV35)</f>
        <v>13</v>
      </c>
      <c r="AP35" s="16">
        <f t="shared" ca="1" si="62"/>
        <v>38</v>
      </c>
      <c r="AQ35" s="16" t="str">
        <f t="shared" ca="1" si="62"/>
        <v/>
      </c>
      <c r="AR35" s="16" t="str">
        <f t="shared" ca="1" si="62"/>
        <v/>
      </c>
      <c r="AS35" s="16" t="str">
        <f t="shared" ca="1" si="62"/>
        <v/>
      </c>
      <c r="AT35" s="70">
        <f t="shared" ca="1" si="48"/>
        <v>0</v>
      </c>
      <c r="AU35" s="15">
        <f t="shared" ca="1" si="56"/>
        <v>71</v>
      </c>
      <c r="AV35" s="16">
        <f t="shared" ca="1" si="49"/>
        <v>13</v>
      </c>
      <c r="AW35" s="16">
        <f t="shared" ca="1" si="50"/>
        <v>38</v>
      </c>
      <c r="AX35" s="16" t="str">
        <f t="shared" ca="1" si="51"/>
        <v/>
      </c>
      <c r="AY35" s="16" t="str">
        <f t="shared" ca="1" si="52"/>
        <v/>
      </c>
      <c r="AZ35" s="30" t="str">
        <f t="shared" ca="1" si="53"/>
        <v/>
      </c>
    </row>
    <row r="36" spans="2:52" x14ac:dyDescent="0.25">
      <c r="B36" s="70">
        <f t="shared" si="0"/>
        <v>1</v>
      </c>
      <c r="C36" s="70">
        <f ca="1">IFERROR(HLOOKUP(ANS!C35,$M$21:$R$21,1,FALSE),0)+IFERROR(HLOOKUP(ANS!C35,$M$31:$R$31,1,FALSE),0)+IFERROR(HLOOKUP(ANS!C35,$M$41:$R$41,1,FALSE),0)+IFERROR(HLOOKUP(ANS!C35,$M$51:$R$51,1,FALSE),0)+IFERROR(HLOOKUP(ANS!C35,$M$61:$R$61,1,FALSE),0)+IFERROR(HLOOKUP(ANS!C35,$M$71:$R$71,1,FALSE),0)+IFERROR(HLOOKUP(ANS!C35,$M$81:$R$81,1,FALSE),0)</f>
        <v>0</v>
      </c>
      <c r="D36" s="70">
        <f ca="1">IF(C36&gt;=ANS!C35,0,1)</f>
        <v>1</v>
      </c>
      <c r="E36" s="70">
        <f ca="1">IF(D36,ANS!C35,"")</f>
        <v>88</v>
      </c>
      <c r="F36" s="81" t="str">
        <f ca="1">IFERROR(SMALL($E$6:$E$50,ANS!B35),"")</f>
        <v/>
      </c>
      <c r="G36" s="70"/>
      <c r="H36" s="70"/>
      <c r="J36" s="70">
        <v>6</v>
      </c>
      <c r="K36" s="70">
        <f ca="1">MAX(1,$G$154)</f>
        <v>2</v>
      </c>
      <c r="L36" s="52">
        <f>WEIGHTS!E54</f>
        <v>2</v>
      </c>
      <c r="M36" s="15">
        <f t="shared" ref="M36:R36" ca="1" si="63">IF(AND($O$8=1,OR($S36&lt;&gt;0,$N$8=1)),IF(M$19&lt;=$L36,CHOOSE(RANDBETWEEN(1,$K36),$F$154,$F$155,$F$156,$F$157,$F$158,$F$159,$F$160,$F$161,$F$162,$F$163,$F$164,$F$165,$F$166),""),T36)</f>
        <v>164</v>
      </c>
      <c r="N36" s="16">
        <f t="shared" ca="1" si="63"/>
        <v>147</v>
      </c>
      <c r="O36" s="16" t="str">
        <f t="shared" ca="1" si="63"/>
        <v/>
      </c>
      <c r="P36" s="16" t="str">
        <f t="shared" ca="1" si="63"/>
        <v/>
      </c>
      <c r="Q36" s="16" t="str">
        <f t="shared" ca="1" si="63"/>
        <v/>
      </c>
      <c r="R36" s="16" t="str">
        <f t="shared" ca="1" si="63"/>
        <v/>
      </c>
      <c r="S36" s="70">
        <f t="shared" ca="1" si="40"/>
        <v>0</v>
      </c>
      <c r="T36" s="15">
        <f t="shared" ca="1" si="41"/>
        <v>164</v>
      </c>
      <c r="U36" s="16">
        <f t="shared" ca="1" si="42"/>
        <v>147</v>
      </c>
      <c r="V36" s="16" t="str">
        <f t="shared" ca="1" si="43"/>
        <v/>
      </c>
      <c r="W36" s="16" t="str">
        <f t="shared" ca="1" si="44"/>
        <v/>
      </c>
      <c r="X36" s="16" t="str">
        <f t="shared" ca="1" si="45"/>
        <v/>
      </c>
      <c r="Y36" s="30" t="str">
        <f t="shared" ca="1" si="46"/>
        <v/>
      </c>
      <c r="Z36" s="82"/>
      <c r="AB36" s="1"/>
      <c r="AC36" s="70">
        <f t="shared" si="36"/>
        <v>3</v>
      </c>
      <c r="AD36" s="70">
        <f ca="1">IFERROR(HLOOKUP(ANS!M35,$AN$23:$AS$23,1,FALSE),0)+IFERROR(HLOOKUP(ANS!M35,$AN$33:$AS$33,1,FALSE),0)+IFERROR(HLOOKUP(ANS!M35,$AN$43:$AS$43,1,FALSE),0)+IFERROR(HLOOKUP(ANS!M35,$AN$53:$AS$53,1,FALSE),0)+IFERROR(HLOOKUP(ANS!M35,$AN$63:$AS$63,1,FALSE),0)+IFERROR(HLOOKUP(ANS!M35,$AN$73:$AS$73,1,FALSE),0)+IFERROR(HLOOKUP(ANS!M35,$AN$83:$AS$83,1,FALSE),0)</f>
        <v>46</v>
      </c>
      <c r="AE36" s="70">
        <f ca="1">IF(AD36&gt;=ANS!M35,0,1)</f>
        <v>0</v>
      </c>
      <c r="AF36" s="70" t="str">
        <f ca="1">IF(AE36,ANS!M35,"")</f>
        <v/>
      </c>
      <c r="AG36" s="81" t="str">
        <f ca="1">IFERROR(SMALL($AF$26:$AF$60,ANS!L35),"")</f>
        <v/>
      </c>
      <c r="AH36" s="70"/>
      <c r="AI36" s="70"/>
      <c r="AK36" s="70">
        <v>6</v>
      </c>
      <c r="AL36" s="70">
        <f ca="1">MAX(1,$AH$103)</f>
        <v>2</v>
      </c>
      <c r="AM36" s="52">
        <f>WEIGHTS!E67</f>
        <v>2</v>
      </c>
      <c r="AN36" s="15">
        <f ca="1">IF(AND($AP$8=1,OR($AT36&lt;&gt;0,$AO$8=1)),IF(AN$19&lt;=$AM36,CHOOSE(RANDBETWEEN(1,$AL36),$AG$103,$AG$104,$AG$105,$AG$106,$AG$107,$AG$108,$AG$109,$AG$110,$AG$111,$AG$112,$AG$113,$AG$114,$AG$115,$AG$116,$AG$117,$AG$118),""),AU36)</f>
        <v>87</v>
      </c>
      <c r="AO36" s="16">
        <f t="shared" ref="AO36:AS36" ca="1" si="64">IF(AND($AP$8=1,OR($AT36&lt;&gt;0,$AO$8=1)),IF(AO$19&lt;=$AM36,CHOOSE(RANDBETWEEN(1,$AL36),$AG$103,$AG$104,$AG$105,$AG$106,$AG$107,$AG$108,$AG$109,$AG$110,$AG$111,$AG$112,$AG$113,$AG$114,$AG$115,$AG$116,$AG$117,$AG$118),""),AV36)</f>
        <v>78</v>
      </c>
      <c r="AP36" s="16" t="str">
        <f t="shared" ca="1" si="64"/>
        <v/>
      </c>
      <c r="AQ36" s="16" t="str">
        <f t="shared" ca="1" si="64"/>
        <v/>
      </c>
      <c r="AR36" s="16" t="str">
        <f t="shared" ca="1" si="64"/>
        <v/>
      </c>
      <c r="AS36" s="16" t="str">
        <f t="shared" ca="1" si="64"/>
        <v/>
      </c>
      <c r="AT36" s="70">
        <f t="shared" ca="1" si="48"/>
        <v>0</v>
      </c>
      <c r="AU36" s="15">
        <f t="shared" ca="1" si="56"/>
        <v>87</v>
      </c>
      <c r="AV36" s="16">
        <f t="shared" ca="1" si="49"/>
        <v>78</v>
      </c>
      <c r="AW36" s="16" t="str">
        <f t="shared" ca="1" si="50"/>
        <v/>
      </c>
      <c r="AX36" s="16" t="str">
        <f t="shared" ca="1" si="51"/>
        <v/>
      </c>
      <c r="AY36" s="16" t="str">
        <f t="shared" ca="1" si="52"/>
        <v/>
      </c>
      <c r="AZ36" s="30" t="str">
        <f t="shared" ca="1" si="53"/>
        <v/>
      </c>
    </row>
    <row r="37" spans="2:52" x14ac:dyDescent="0.25">
      <c r="B37" s="70">
        <f t="shared" si="0"/>
        <v>1</v>
      </c>
      <c r="C37" s="70">
        <f ca="1">IFERROR(HLOOKUP(ANS!C36,$M$21:$R$21,1,FALSE),0)+IFERROR(HLOOKUP(ANS!C36,$M$31:$R$31,1,FALSE),0)+IFERROR(HLOOKUP(ANS!C36,$M$41:$R$41,1,FALSE),0)+IFERROR(HLOOKUP(ANS!C36,$M$51:$R$51,1,FALSE),0)+IFERROR(HLOOKUP(ANS!C36,$M$61:$R$61,1,FALSE),0)+IFERROR(HLOOKUP(ANS!C36,$M$71:$R$71,1,FALSE),0)+IFERROR(HLOOKUP(ANS!C36,$M$81:$R$81,1,FALSE),0)</f>
        <v>93</v>
      </c>
      <c r="D37" s="70">
        <f ca="1">IF(C37&gt;=ANS!C36,0,1)</f>
        <v>0</v>
      </c>
      <c r="E37" s="70" t="str">
        <f ca="1">IF(D37,ANS!C36,"")</f>
        <v/>
      </c>
      <c r="F37" s="81" t="str">
        <f ca="1">IFERROR(SMALL($E$6:$E$50,ANS!B36),"")</f>
        <v/>
      </c>
      <c r="G37" s="70"/>
      <c r="H37" s="70"/>
      <c r="J37" s="70">
        <v>7</v>
      </c>
      <c r="K37" s="70">
        <f ca="1">MAX(1,$G$167)</f>
        <v>1</v>
      </c>
      <c r="L37" s="52">
        <f>WEIGHTS!E55</f>
        <v>2</v>
      </c>
      <c r="M37" s="15">
        <f t="shared" ref="M37:R37" ca="1" si="65">IF(AND($O$8=1,OR($S37&lt;&gt;0,$N$8=1)),IF(M$19&lt;=$L37,CHOOSE(RANDBETWEEN(1,$K37),$F$167,$F$168,$F$169,$F$170,$F$171,$F$172,$F$173,$F$174,$F$175,$F$176,$F$177),""),T37)</f>
        <v>116</v>
      </c>
      <c r="N37" s="16">
        <f t="shared" ca="1" si="65"/>
        <v>84</v>
      </c>
      <c r="O37" s="16" t="str">
        <f t="shared" ca="1" si="65"/>
        <v/>
      </c>
      <c r="P37" s="16" t="str">
        <f t="shared" ca="1" si="65"/>
        <v/>
      </c>
      <c r="Q37" s="16" t="str">
        <f t="shared" ca="1" si="65"/>
        <v/>
      </c>
      <c r="R37" s="16" t="str">
        <f t="shared" ca="1" si="65"/>
        <v/>
      </c>
      <c r="S37" s="70">
        <f t="shared" ca="1" si="40"/>
        <v>0</v>
      </c>
      <c r="T37" s="15">
        <f t="shared" ca="1" si="41"/>
        <v>116</v>
      </c>
      <c r="U37" s="16">
        <f t="shared" ca="1" si="42"/>
        <v>84</v>
      </c>
      <c r="V37" s="16" t="str">
        <f t="shared" ca="1" si="43"/>
        <v/>
      </c>
      <c r="W37" s="16" t="str">
        <f t="shared" ca="1" si="44"/>
        <v/>
      </c>
      <c r="X37" s="16" t="str">
        <f t="shared" ca="1" si="45"/>
        <v/>
      </c>
      <c r="Y37" s="30" t="str">
        <f t="shared" ca="1" si="46"/>
        <v/>
      </c>
      <c r="Z37" s="82"/>
      <c r="AB37" s="1"/>
      <c r="AC37" s="70">
        <f t="shared" si="36"/>
        <v>3</v>
      </c>
      <c r="AD37" s="70">
        <f ca="1">IFERROR(HLOOKUP(ANS!M36,$AN$23:$AS$23,1,FALSE),0)+IFERROR(HLOOKUP(ANS!M36,$AN$33:$AS$33,1,FALSE),0)+IFERROR(HLOOKUP(ANS!M36,$AN$43:$AS$43,1,FALSE),0)+IFERROR(HLOOKUP(ANS!M36,$AN$53:$AS$53,1,FALSE),0)+IFERROR(HLOOKUP(ANS!M36,$AN$63:$AS$63,1,FALSE),0)+IFERROR(HLOOKUP(ANS!M36,$AN$73:$AS$73,1,FALSE),0)+IFERROR(HLOOKUP(ANS!M36,$AN$83:$AS$83,1,FALSE),0)</f>
        <v>48</v>
      </c>
      <c r="AE37" s="70">
        <f ca="1">IF(AD37&gt;=ANS!M36,0,1)</f>
        <v>0</v>
      </c>
      <c r="AF37" s="70" t="str">
        <f ca="1">IF(AE37,ANS!M36,"")</f>
        <v/>
      </c>
      <c r="AG37" s="81" t="str">
        <f ca="1">IFERROR(SMALL($AF$26:$AF$60,ANS!L36),"")</f>
        <v/>
      </c>
      <c r="AH37" s="70"/>
      <c r="AI37" s="70"/>
      <c r="AK37" s="70">
        <v>7</v>
      </c>
      <c r="AL37" s="70">
        <f ca="1">MAX(1,$AH$119)</f>
        <v>1</v>
      </c>
      <c r="AM37" s="52">
        <f>WEIGHTS!E68</f>
        <v>1</v>
      </c>
      <c r="AN37" s="15">
        <f ca="1">IF(AND($AP$8=1,OR($AT37&lt;&gt;0,$AO$8=1)),IF(AN$19&lt;=$AM37,CHOOSE(RANDBETWEEN(1,$AL37),$AG$119,$AG$120,$AG$121,$AG$122,$AG$123,$AG$124,$AG$125,$AG$126,$AG$127,$AG$128),""),AU37)</f>
        <v>74</v>
      </c>
      <c r="AO37" s="16" t="str">
        <f t="shared" ref="AO37:AS37" ca="1" si="66">IF(AND($AP$8=1,OR($AT37&lt;&gt;0,$AO$8=1)),IF(AO$19&lt;=$AM37,CHOOSE(RANDBETWEEN(1,$AL37),$AG$119,$AG$120,$AG$121,$AG$122,$AG$123,$AG$124,$AG$125,$AG$126,$AG$127,$AG$128),""),AV37)</f>
        <v/>
      </c>
      <c r="AP37" s="16" t="str">
        <f t="shared" ca="1" si="66"/>
        <v/>
      </c>
      <c r="AQ37" s="16" t="str">
        <f t="shared" ca="1" si="66"/>
        <v/>
      </c>
      <c r="AR37" s="16" t="str">
        <f t="shared" ca="1" si="66"/>
        <v/>
      </c>
      <c r="AS37" s="16" t="str">
        <f t="shared" ca="1" si="66"/>
        <v/>
      </c>
      <c r="AT37" s="70">
        <f t="shared" ca="1" si="48"/>
        <v>0</v>
      </c>
      <c r="AU37" s="15">
        <f t="shared" ca="1" si="56"/>
        <v>74</v>
      </c>
      <c r="AV37" s="16" t="str">
        <f t="shared" ca="1" si="49"/>
        <v/>
      </c>
      <c r="AW37" s="16" t="str">
        <f t="shared" ca="1" si="50"/>
        <v/>
      </c>
      <c r="AX37" s="16" t="str">
        <f t="shared" ca="1" si="51"/>
        <v/>
      </c>
      <c r="AY37" s="16" t="str">
        <f t="shared" ca="1" si="52"/>
        <v/>
      </c>
      <c r="AZ37" s="30" t="str">
        <f t="shared" ca="1" si="53"/>
        <v/>
      </c>
    </row>
    <row r="38" spans="2:52" x14ac:dyDescent="0.25">
      <c r="B38" s="70">
        <f t="shared" si="0"/>
        <v>1</v>
      </c>
      <c r="C38" s="70">
        <f ca="1">IFERROR(HLOOKUP(ANS!C37,$M$21:$R$21,1,FALSE),0)+IFERROR(HLOOKUP(ANS!C37,$M$31:$R$31,1,FALSE),0)+IFERROR(HLOOKUP(ANS!C37,$M$41:$R$41,1,FALSE),0)+IFERROR(HLOOKUP(ANS!C37,$M$51:$R$51,1,FALSE),0)+IFERROR(HLOOKUP(ANS!C37,$M$61:$R$61,1,FALSE),0)+IFERROR(HLOOKUP(ANS!C37,$M$71:$R$71,1,FALSE),0)+IFERROR(HLOOKUP(ANS!C37,$M$81:$R$81,1,FALSE),0)</f>
        <v>94</v>
      </c>
      <c r="D38" s="70">
        <f ca="1">IF(C38&gt;=ANS!C37,0,1)</f>
        <v>0</v>
      </c>
      <c r="E38" s="70" t="str">
        <f ca="1">IF(D38,ANS!C37,"")</f>
        <v/>
      </c>
      <c r="F38" s="81" t="str">
        <f ca="1">IFERROR(SMALL($E$6:$E$50,ANS!B37),"")</f>
        <v/>
      </c>
      <c r="G38" s="70"/>
      <c r="H38" s="70"/>
      <c r="J38" s="70">
        <v>8</v>
      </c>
      <c r="K38" s="70">
        <f ca="1">MAX(1,$G$178)</f>
        <v>1</v>
      </c>
      <c r="L38" s="52">
        <f>WEIGHTS!E56</f>
        <v>0</v>
      </c>
      <c r="M38" s="68" t="str">
        <f t="shared" ref="M38:R38" ca="1" si="67">IF(AND($O$8=1,OR($S38&lt;&gt;0,$N$8=1)),IF(M$19&lt;=$L38,CHOOSE(RANDBETWEEN(1,$K38),$F$178,$F$179),""),T38)</f>
        <v/>
      </c>
      <c r="N38" s="69" t="str">
        <f t="shared" ca="1" si="67"/>
        <v/>
      </c>
      <c r="O38" s="69" t="str">
        <f t="shared" ca="1" si="67"/>
        <v/>
      </c>
      <c r="P38" s="69" t="str">
        <f t="shared" ca="1" si="67"/>
        <v/>
      </c>
      <c r="Q38" s="69" t="str">
        <f t="shared" ca="1" si="67"/>
        <v/>
      </c>
      <c r="R38" s="69" t="str">
        <f t="shared" ca="1" si="67"/>
        <v/>
      </c>
      <c r="S38" s="70">
        <f t="shared" ca="1" si="40"/>
        <v>0</v>
      </c>
      <c r="T38" s="15" t="str">
        <f t="shared" ca="1" si="41"/>
        <v/>
      </c>
      <c r="U38" s="16" t="str">
        <f t="shared" ca="1" si="42"/>
        <v/>
      </c>
      <c r="V38" s="16" t="str">
        <f t="shared" ca="1" si="43"/>
        <v/>
      </c>
      <c r="W38" s="16" t="str">
        <f t="shared" ca="1" si="44"/>
        <v/>
      </c>
      <c r="X38" s="16" t="str">
        <f t="shared" ca="1" si="45"/>
        <v/>
      </c>
      <c r="Y38" s="30" t="str">
        <f t="shared" ca="1" si="46"/>
        <v/>
      </c>
      <c r="Z38" s="82"/>
      <c r="AB38" s="1"/>
      <c r="AC38" s="70">
        <f t="shared" si="36"/>
        <v>3</v>
      </c>
      <c r="AD38" s="70">
        <f ca="1">IFERROR(HLOOKUP(ANS!M37,$AN$23:$AS$23,1,FALSE),0)+IFERROR(HLOOKUP(ANS!M37,$AN$33:$AS$33,1,FALSE),0)+IFERROR(HLOOKUP(ANS!M37,$AN$43:$AS$43,1,FALSE),0)+IFERROR(HLOOKUP(ANS!M37,$AN$53:$AS$53,1,FALSE),0)+IFERROR(HLOOKUP(ANS!M37,$AN$63:$AS$63,1,FALSE),0)+IFERROR(HLOOKUP(ANS!M37,$AN$73:$AS$73,1,FALSE),0)+IFERROR(HLOOKUP(ANS!M37,$AN$83:$AS$83,1,FALSE),0)</f>
        <v>52</v>
      </c>
      <c r="AE38" s="70">
        <f ca="1">IF(AD38&gt;=ANS!M37,0,1)</f>
        <v>0</v>
      </c>
      <c r="AF38" s="70" t="str">
        <f ca="1">IF(AE38,ANS!M37,"")</f>
        <v/>
      </c>
      <c r="AG38" s="81" t="str">
        <f ca="1">IFERROR(SMALL($AF$26:$AF$60,ANS!L37),"")</f>
        <v/>
      </c>
      <c r="AH38" s="70"/>
      <c r="AI38" s="70"/>
      <c r="AK38" s="70">
        <v>8</v>
      </c>
      <c r="AL38" s="70"/>
      <c r="AM38" s="52">
        <f>WEIGHTS!E69</f>
        <v>0</v>
      </c>
      <c r="AN38" s="68"/>
      <c r="AO38" s="69"/>
      <c r="AP38" s="69"/>
      <c r="AQ38" s="69"/>
      <c r="AR38" s="69"/>
      <c r="AS38" s="69"/>
      <c r="AT38" s="70"/>
      <c r="AU38" s="15"/>
      <c r="AV38" s="16"/>
      <c r="AW38" s="16"/>
      <c r="AX38" s="16"/>
      <c r="AY38" s="16"/>
      <c r="AZ38" s="30"/>
    </row>
    <row r="39" spans="2:52" x14ac:dyDescent="0.25">
      <c r="B39" s="70">
        <f t="shared" si="0"/>
        <v>1</v>
      </c>
      <c r="C39" s="70">
        <f ca="1">IFERROR(HLOOKUP(ANS!C38,$M$21:$R$21,1,FALSE),0)+IFERROR(HLOOKUP(ANS!C38,$M$31:$R$31,1,FALSE),0)+IFERROR(HLOOKUP(ANS!C38,$M$41:$R$41,1,FALSE),0)+IFERROR(HLOOKUP(ANS!C38,$M$51:$R$51,1,FALSE),0)+IFERROR(HLOOKUP(ANS!C38,$M$61:$R$61,1,FALSE),0)+IFERROR(HLOOKUP(ANS!C38,$M$71:$R$71,1,FALSE),0)+IFERROR(HLOOKUP(ANS!C38,$M$81:$R$81,1,FALSE),0)</f>
        <v>0</v>
      </c>
      <c r="D39" s="70">
        <f ca="1">IF(C39&gt;=ANS!C38,0,1)</f>
        <v>1</v>
      </c>
      <c r="E39" s="70">
        <f ca="1">IF(D39,ANS!C38,"")</f>
        <v>95</v>
      </c>
      <c r="F39" s="81" t="str">
        <f ca="1">IFERROR(SMALL($E$6:$E$50,ANS!B38),"")</f>
        <v/>
      </c>
      <c r="G39" s="70"/>
      <c r="H39" s="70"/>
      <c r="J39" s="71">
        <v>9</v>
      </c>
      <c r="K39" s="71">
        <f ca="1">MAX(1,$G$180)</f>
        <v>1</v>
      </c>
      <c r="L39" s="34">
        <f>WEIGHTS!E57</f>
        <v>1</v>
      </c>
      <c r="M39" s="72">
        <f t="shared" ref="M39:R39" ca="1" si="68">IF(AND($O$8=1,OR($S39&lt;&gt;0,$N$8=1)),IF(M$19&lt;=$L39,CHOOSE(RANDBETWEEN(1,$K39),$F$180,$F$181),""),T39)</f>
        <v>79</v>
      </c>
      <c r="N39" s="73" t="str">
        <f t="shared" ca="1" si="68"/>
        <v/>
      </c>
      <c r="O39" s="73" t="str">
        <f t="shared" ca="1" si="68"/>
        <v/>
      </c>
      <c r="P39" s="73" t="str">
        <f t="shared" ca="1" si="68"/>
        <v/>
      </c>
      <c r="Q39" s="73" t="str">
        <f t="shared" ca="1" si="68"/>
        <v/>
      </c>
      <c r="R39" s="73" t="str">
        <f t="shared" ca="1" si="68"/>
        <v/>
      </c>
      <c r="S39" s="71">
        <f t="shared" ca="1" si="40"/>
        <v>0</v>
      </c>
      <c r="T39" s="7">
        <f t="shared" ca="1" si="41"/>
        <v>79</v>
      </c>
      <c r="U39" s="19" t="str">
        <f t="shared" ca="1" si="42"/>
        <v/>
      </c>
      <c r="V39" s="19" t="str">
        <f t="shared" ca="1" si="43"/>
        <v/>
      </c>
      <c r="W39" s="19" t="str">
        <f t="shared" ca="1" si="44"/>
        <v/>
      </c>
      <c r="X39" s="19" t="str">
        <f t="shared" ca="1" si="45"/>
        <v/>
      </c>
      <c r="Y39" s="31" t="str">
        <f t="shared" ca="1" si="46"/>
        <v/>
      </c>
      <c r="Z39" s="82"/>
      <c r="AB39" s="1"/>
      <c r="AC39" s="70">
        <f t="shared" si="36"/>
        <v>3</v>
      </c>
      <c r="AD39" s="70">
        <f ca="1">IFERROR(HLOOKUP(ANS!M38,$AN$23:$AS$23,1,FALSE),0)+IFERROR(HLOOKUP(ANS!M38,$AN$33:$AS$33,1,FALSE),0)+IFERROR(HLOOKUP(ANS!M38,$AN$43:$AS$43,1,FALSE),0)+IFERROR(HLOOKUP(ANS!M38,$AN$53:$AS$53,1,FALSE),0)+IFERROR(HLOOKUP(ANS!M38,$AN$63:$AS$63,1,FALSE),0)+IFERROR(HLOOKUP(ANS!M38,$AN$73:$AS$73,1,FALSE),0)+IFERROR(HLOOKUP(ANS!M38,$AN$83:$AS$83,1,FALSE),0)</f>
        <v>56</v>
      </c>
      <c r="AE39" s="70">
        <f ca="1">IF(AD39&gt;=ANS!M38,0,1)</f>
        <v>0</v>
      </c>
      <c r="AF39" s="70" t="str">
        <f ca="1">IF(AE39,ANS!M38,"")</f>
        <v/>
      </c>
      <c r="AG39" s="81" t="str">
        <f ca="1">IFERROR(SMALL($AF$26:$AF$60,ANS!L38),"")</f>
        <v/>
      </c>
      <c r="AH39" s="70"/>
      <c r="AI39" s="70"/>
      <c r="AK39" s="71">
        <v>9</v>
      </c>
      <c r="AL39" s="71">
        <f ca="1">MAX(1,$AH$129)</f>
        <v>1</v>
      </c>
      <c r="AM39" s="52">
        <f>WEIGHTS!E70</f>
        <v>0</v>
      </c>
      <c r="AN39" s="72" t="str">
        <f ca="1">IF(AND($AP$8=1,OR($AT39&lt;&gt;0,$AO$8=1)),IF(AN$19&lt;=$AM39,CHOOSE(RANDBETWEEN(1,$AL39),$AG$129),""),AU39)</f>
        <v/>
      </c>
      <c r="AO39" s="73" t="str">
        <f t="shared" ref="AO39:AS39" ca="1" si="69">IF(AND($AP$8=1,OR($AT39&lt;&gt;0,$AO$8=1)),IF(AO$19&lt;=$AM39,CHOOSE(RANDBETWEEN(1,$AL39),$AG$129),""),AV39)</f>
        <v/>
      </c>
      <c r="AP39" s="73" t="str">
        <f t="shared" ca="1" si="69"/>
        <v/>
      </c>
      <c r="AQ39" s="73" t="str">
        <f t="shared" ca="1" si="69"/>
        <v/>
      </c>
      <c r="AR39" s="73" t="str">
        <f t="shared" ca="1" si="69"/>
        <v/>
      </c>
      <c r="AS39" s="73" t="str">
        <f t="shared" ca="1" si="69"/>
        <v/>
      </c>
      <c r="AT39" s="71">
        <f ca="1">ROUND(SUMPRODUCT(1/COUNTIF(AN39:AS39,AN39:AS39))-IFERROR(COUNTBLANK(AN39:AS39)/COUNTBLANK(AN39:AS39),0)-AM39,0)</f>
        <v>0</v>
      </c>
      <c r="AU39" s="7" t="str">
        <f t="shared" ca="1" si="56"/>
        <v/>
      </c>
      <c r="AV39" s="19" t="str">
        <f t="shared" ca="1" si="49"/>
        <v/>
      </c>
      <c r="AW39" s="19" t="str">
        <f t="shared" ca="1" si="50"/>
        <v/>
      </c>
      <c r="AX39" s="19" t="str">
        <f t="shared" ca="1" si="51"/>
        <v/>
      </c>
      <c r="AY39" s="19" t="str">
        <f t="shared" ca="1" si="52"/>
        <v/>
      </c>
      <c r="AZ39" s="31" t="str">
        <f t="shared" ca="1" si="53"/>
        <v/>
      </c>
    </row>
    <row r="40" spans="2:52" x14ac:dyDescent="0.25">
      <c r="B40" s="70">
        <f t="shared" si="0"/>
        <v>1</v>
      </c>
      <c r="C40" s="70">
        <f ca="1">IFERROR(HLOOKUP(ANS!C39,$M$21:$R$21,1,FALSE),0)+IFERROR(HLOOKUP(ANS!C39,$M$31:$R$31,1,FALSE),0)+IFERROR(HLOOKUP(ANS!C39,$M$41:$R$41,1,FALSE),0)+IFERROR(HLOOKUP(ANS!C39,$M$51:$R$51,1,FALSE),0)+IFERROR(HLOOKUP(ANS!C39,$M$61:$R$61,1,FALSE),0)+IFERROR(HLOOKUP(ANS!C39,$M$71:$R$71,1,FALSE),0)+IFERROR(HLOOKUP(ANS!C39,$M$81:$R$81,1,FALSE),0)</f>
        <v>100</v>
      </c>
      <c r="D40" s="70">
        <f ca="1">IF(C40&gt;=ANS!C39,0,1)</f>
        <v>0</v>
      </c>
      <c r="E40" s="70" t="str">
        <f ca="1">IF(D40,ANS!C39,"")</f>
        <v/>
      </c>
      <c r="F40" s="81" t="str">
        <f ca="1">IFERROR(SMALL($E$6:$E$50,ANS!B39),"")</f>
        <v/>
      </c>
      <c r="G40" s="70"/>
      <c r="H40" s="70"/>
      <c r="J40" s="76"/>
      <c r="K40" s="76"/>
      <c r="L40" s="76"/>
      <c r="M40" s="168" t="s">
        <v>49</v>
      </c>
      <c r="N40" s="169"/>
      <c r="O40" s="169"/>
      <c r="P40" s="169"/>
      <c r="Q40" s="169"/>
      <c r="R40" s="170"/>
      <c r="S40" s="76">
        <f ca="1">COUNTIF(M41:R49,0)</f>
        <v>0</v>
      </c>
      <c r="T40" s="168" t="s">
        <v>49</v>
      </c>
      <c r="U40" s="169"/>
      <c r="V40" s="169"/>
      <c r="W40" s="169"/>
      <c r="X40" s="169"/>
      <c r="Y40" s="170"/>
      <c r="Z40" s="82"/>
      <c r="AB40" s="1"/>
      <c r="AC40" s="70">
        <f t="shared" si="36"/>
        <v>3</v>
      </c>
      <c r="AD40" s="70">
        <f ca="1">IFERROR(HLOOKUP(ANS!M39,$AN$23:$AS$23,1,FALSE),0)+IFERROR(HLOOKUP(ANS!M39,$AN$33:$AS$33,1,FALSE),0)+IFERROR(HLOOKUP(ANS!M39,$AN$43:$AS$43,1,FALSE),0)+IFERROR(HLOOKUP(ANS!M39,$AN$53:$AS$53,1,FALSE),0)+IFERROR(HLOOKUP(ANS!M39,$AN$63:$AS$63,1,FALSE),0)+IFERROR(HLOOKUP(ANS!M39,$AN$73:$AS$73,1,FALSE),0)+IFERROR(HLOOKUP(ANS!M39,$AN$83:$AS$83,1,FALSE),0)</f>
        <v>57</v>
      </c>
      <c r="AE40" s="70">
        <f ca="1">IF(AD40&gt;=ANS!M39,0,1)</f>
        <v>0</v>
      </c>
      <c r="AF40" s="70" t="str">
        <f ca="1">IF(AE40,ANS!M39,"")</f>
        <v/>
      </c>
      <c r="AG40" s="81" t="str">
        <f ca="1">IFERROR(SMALL($AF$26:$AF$60,ANS!L39),"")</f>
        <v/>
      </c>
      <c r="AH40" s="70"/>
      <c r="AI40" s="70"/>
      <c r="AK40" s="76"/>
      <c r="AL40" s="76"/>
      <c r="AM40" s="76"/>
      <c r="AN40" s="168" t="s">
        <v>49</v>
      </c>
      <c r="AO40" s="169"/>
      <c r="AP40" s="169"/>
      <c r="AQ40" s="169"/>
      <c r="AR40" s="169"/>
      <c r="AS40" s="170"/>
      <c r="AT40" s="76">
        <f ca="1">COUNTIF(AN41:AS49,0)</f>
        <v>0</v>
      </c>
      <c r="AU40" s="168" t="s">
        <v>49</v>
      </c>
      <c r="AV40" s="169"/>
      <c r="AW40" s="169"/>
      <c r="AX40" s="169"/>
      <c r="AY40" s="169"/>
      <c r="AZ40" s="170"/>
    </row>
    <row r="41" spans="2:52" x14ac:dyDescent="0.25">
      <c r="B41" s="70">
        <f t="shared" si="0"/>
        <v>1</v>
      </c>
      <c r="C41" s="70">
        <f ca="1">IFERROR(HLOOKUP(ANS!C40,$M$21:$R$21,1,FALSE),0)+IFERROR(HLOOKUP(ANS!C40,$M$31:$R$31,1,FALSE),0)+IFERROR(HLOOKUP(ANS!C40,$M$41:$R$41,1,FALSE),0)+IFERROR(HLOOKUP(ANS!C40,$M$51:$R$51,1,FALSE),0)+IFERROR(HLOOKUP(ANS!C40,$M$61:$R$61,1,FALSE),0)+IFERROR(HLOOKUP(ANS!C40,$M$71:$R$71,1,FALSE),0)+IFERROR(HLOOKUP(ANS!C40,$M$81:$R$81,1,FALSE),0)</f>
        <v>101</v>
      </c>
      <c r="D41" s="70">
        <f ca="1">IF(C41&gt;=ANS!C40,0,1)</f>
        <v>0</v>
      </c>
      <c r="E41" s="70" t="str">
        <f ca="1">IF(D41,ANS!C40,"")</f>
        <v/>
      </c>
      <c r="F41" s="81" t="str">
        <f ca="1">IFERROR(SMALL($E$6:$E$50,ANS!B40),"")</f>
        <v/>
      </c>
      <c r="G41" s="70"/>
      <c r="H41" s="70"/>
      <c r="J41" s="70">
        <v>1</v>
      </c>
      <c r="K41" s="70">
        <f ca="1">MAX(1,$G$6)</f>
        <v>7</v>
      </c>
      <c r="L41" s="52">
        <f>WEIGHTS!F49</f>
        <v>6</v>
      </c>
      <c r="M41" s="77">
        <f t="shared" ref="M41:R41" ca="1" si="70">IF(AND($O$9=1,OR($S41&lt;&gt;0,$N$9=1)),IF(M$19&lt;=$L41,CHOOSE(RANDBETWEEN(1,$K41),$F$6,$F$7,$F$8,$F$9,$F$10,$F$11,$F$12,$F$13,$F$14,$F$15,$F$16,$F$17,$F$18,$F$19,$F$20,$F$21,$F$22,$F$23,$F$24,$F$25,$F$26,$F$27,$F$28,$F$29,$F$30,$F$31,$F$32,$F$33,$F$34,$F$35,$F$36,$F$37,$F$38,$F$39,$F$40,$F$41,$F$42,$F$43,$F$44,$F$45,$F$46,$F$47,$F$48,$F$49,$F$50),""),T41)</f>
        <v>46</v>
      </c>
      <c r="N41" s="78">
        <f t="shared" ca="1" si="70"/>
        <v>94</v>
      </c>
      <c r="O41" s="78">
        <f t="shared" ca="1" si="70"/>
        <v>4</v>
      </c>
      <c r="P41" s="78">
        <f t="shared" ca="1" si="70"/>
        <v>158</v>
      </c>
      <c r="Q41" s="78">
        <f t="shared" ca="1" si="70"/>
        <v>10</v>
      </c>
      <c r="R41" s="78">
        <f t="shared" ca="1" si="70"/>
        <v>176</v>
      </c>
      <c r="S41" s="32">
        <f t="shared" ref="S41:S49" ca="1" si="71">ROUND(SUMPRODUCT(1/COUNTIF(M41:R41,M41:R41))-IFERROR(COUNTBLANK(M41:R41)/COUNTBLANK(M41:R41),0)-L41,0)</f>
        <v>0</v>
      </c>
      <c r="T41" s="77">
        <f t="shared" ref="T41:T49" ca="1" si="72">IFERROR(IF($O$9=0,0,M41),0)</f>
        <v>46</v>
      </c>
      <c r="U41" s="78">
        <f t="shared" ref="U41:U49" ca="1" si="73">IFERROR(IF($O$9=0,0,N41),0)</f>
        <v>94</v>
      </c>
      <c r="V41" s="78">
        <f t="shared" ref="V41:V49" ca="1" si="74">IFERROR(IF($O$9=0,0,O41),0)</f>
        <v>4</v>
      </c>
      <c r="W41" s="78">
        <f t="shared" ref="W41:W49" ca="1" si="75">IFERROR(IF($O$9=0,0,P41),0)</f>
        <v>158</v>
      </c>
      <c r="X41" s="78">
        <f t="shared" ref="X41:X49" ca="1" si="76">IFERROR(IF($O$9=0,0,Q41),0)</f>
        <v>10</v>
      </c>
      <c r="Y41" s="79">
        <f t="shared" ref="Y41:Y49" ca="1" si="77">IFERROR(IF($O$9=0,0,R41),0)</f>
        <v>176</v>
      </c>
      <c r="Z41" s="82"/>
      <c r="AB41" s="1"/>
      <c r="AC41" s="70">
        <f t="shared" si="36"/>
        <v>3</v>
      </c>
      <c r="AD41" s="70">
        <f ca="1">IFERROR(HLOOKUP(ANS!M40,$AN$23:$AS$23,1,FALSE),0)+IFERROR(HLOOKUP(ANS!M40,$AN$33:$AS$33,1,FALSE),0)+IFERROR(HLOOKUP(ANS!M40,$AN$43:$AS$43,1,FALSE),0)+IFERROR(HLOOKUP(ANS!M40,$AN$53:$AS$53,1,FALSE),0)+IFERROR(HLOOKUP(ANS!M40,$AN$63:$AS$63,1,FALSE),0)+IFERROR(HLOOKUP(ANS!M40,$AN$73:$AS$73,1,FALSE),0)+IFERROR(HLOOKUP(ANS!M40,$AN$83:$AS$83,1,FALSE),0)</f>
        <v>61</v>
      </c>
      <c r="AE41" s="70">
        <f ca="1">IF(AD41&gt;=ANS!M40,0,1)</f>
        <v>0</v>
      </c>
      <c r="AF41" s="70" t="str">
        <f ca="1">IF(AE41,ANS!M40,"")</f>
        <v/>
      </c>
      <c r="AG41" s="81" t="str">
        <f ca="1">IFERROR(SMALL($AF$26:$AF$60,ANS!L40),"")</f>
        <v/>
      </c>
      <c r="AH41" s="70"/>
      <c r="AI41" s="70"/>
      <c r="AK41" s="70">
        <v>1</v>
      </c>
      <c r="AL41" s="70">
        <f ca="1">MAX(1,$AH$6)</f>
        <v>2</v>
      </c>
      <c r="AM41" s="52">
        <f>WEIGHTS!F62</f>
        <v>1</v>
      </c>
      <c r="AN41" s="77">
        <f ca="1">IF(AND($AP$9=1,OR($AT41&lt;&gt;0,$AO$9=1)),IF(AN$19&lt;=$AM41,CHOOSE(RANDBETWEEN(1,$AL41),$AG$6,$AG$7,$AG$8,$AG$9,$AG$10,$AG$11,$AG$12,$AG$13,$AG$14,$AG$15,$AG$16,$AG$17,$AG$18,$AG$19),""),AU41)</f>
        <v>10</v>
      </c>
      <c r="AO41" s="78" t="str">
        <f t="shared" ref="AO41:AS41" ca="1" si="78">IF(AND($AP$9=1,OR($AT41&lt;&gt;0,$AO$9=1)),IF(AO$19&lt;=$AM41,CHOOSE(RANDBETWEEN(1,$AL41),$AG$6,$AG$7,$AG$8,$AG$9,$AG$10,$AG$11,$AG$12,$AG$13,$AG$14,$AG$15,$AG$16,$AG$17,$AG$18,$AG$19),""),AV41)</f>
        <v/>
      </c>
      <c r="AP41" s="78" t="str">
        <f t="shared" ca="1" si="78"/>
        <v/>
      </c>
      <c r="AQ41" s="78" t="str">
        <f t="shared" ca="1" si="78"/>
        <v/>
      </c>
      <c r="AR41" s="78" t="str">
        <f t="shared" ca="1" si="78"/>
        <v/>
      </c>
      <c r="AS41" s="78" t="str">
        <f t="shared" ca="1" si="78"/>
        <v/>
      </c>
      <c r="AT41" s="32">
        <f t="shared" ref="AT41:AT47" ca="1" si="79">ROUND(SUMPRODUCT(1/COUNTIF(AN41:AS41,AN41:AS41))-IFERROR(COUNTBLANK(AN41:AS41)/COUNTBLANK(AN41:AS41),0)-AM41,0)</f>
        <v>0</v>
      </c>
      <c r="AU41" s="77">
        <f ca="1">IFERROR(IF($AP$9=0,0,AN41),0)</f>
        <v>10</v>
      </c>
      <c r="AV41" s="78" t="str">
        <f t="shared" ref="AV41:AV49" ca="1" si="80">IFERROR(IF($AP$9=0,0,AO41),0)</f>
        <v/>
      </c>
      <c r="AW41" s="78" t="str">
        <f t="shared" ref="AW41:AW49" ca="1" si="81">IFERROR(IF($AP$9=0,0,AP41),0)</f>
        <v/>
      </c>
      <c r="AX41" s="78" t="str">
        <f t="shared" ref="AX41:AX49" ca="1" si="82">IFERROR(IF($AP$9=0,0,AQ41),0)</f>
        <v/>
      </c>
      <c r="AY41" s="78" t="str">
        <f t="shared" ref="AY41:AY49" ca="1" si="83">IFERROR(IF($AP$9=0,0,AR41),0)</f>
        <v/>
      </c>
      <c r="AZ41" s="79" t="str">
        <f t="shared" ref="AZ41:AZ49" ca="1" si="84">IFERROR(IF($AP$9=0,0,AS41),0)</f>
        <v/>
      </c>
    </row>
    <row r="42" spans="2:52" x14ac:dyDescent="0.25">
      <c r="B42" s="70">
        <f t="shared" si="0"/>
        <v>1</v>
      </c>
      <c r="C42" s="70">
        <f ca="1">IFERROR(HLOOKUP(ANS!C41,$M$21:$R$21,1,FALSE),0)+IFERROR(HLOOKUP(ANS!C41,$M$31:$R$31,1,FALSE),0)+IFERROR(HLOOKUP(ANS!C41,$M$41:$R$41,1,FALSE),0)+IFERROR(HLOOKUP(ANS!C41,$M$51:$R$51,1,FALSE),0)+IFERROR(HLOOKUP(ANS!C41,$M$61:$R$61,1,FALSE),0)+IFERROR(HLOOKUP(ANS!C41,$M$71:$R$71,1,FALSE),0)+IFERROR(HLOOKUP(ANS!C41,$M$81:$R$81,1,FALSE),0)</f>
        <v>105</v>
      </c>
      <c r="D42" s="70">
        <f ca="1">IF(C42&gt;=ANS!C41,0,1)</f>
        <v>0</v>
      </c>
      <c r="E42" s="70" t="str">
        <f ca="1">IF(D42,ANS!C41,"")</f>
        <v/>
      </c>
      <c r="F42" s="81" t="str">
        <f ca="1">IFERROR(SMALL($E$6:$E$50,ANS!B41),"")</f>
        <v/>
      </c>
      <c r="G42" s="70"/>
      <c r="H42" s="70"/>
      <c r="J42" s="70">
        <v>2</v>
      </c>
      <c r="K42" s="70">
        <f ca="1">MAX(1,$G$51)</f>
        <v>1</v>
      </c>
      <c r="L42" s="52">
        <f>WEIGHTS!F50</f>
        <v>1</v>
      </c>
      <c r="M42" s="15">
        <f t="shared" ref="M42:R42" ca="1" si="85">IF(AND($O$9=1,OR($S42&lt;&gt;0,$N$9=1)),IF(M$19&lt;=$L42,CHOOSE(RANDBETWEEN(1,$K42),$F$51,$F$52,$F$53,$F$54,$F$55,$F$56,$F$57,$F$58,$F$59),""),T42)</f>
        <v>86</v>
      </c>
      <c r="N42" s="16" t="str">
        <f t="shared" ca="1" si="85"/>
        <v/>
      </c>
      <c r="O42" s="16" t="str">
        <f t="shared" ca="1" si="85"/>
        <v/>
      </c>
      <c r="P42" s="16" t="str">
        <f t="shared" ca="1" si="85"/>
        <v/>
      </c>
      <c r="Q42" s="16" t="str">
        <f t="shared" ca="1" si="85"/>
        <v/>
      </c>
      <c r="R42" s="16" t="str">
        <f t="shared" ca="1" si="85"/>
        <v/>
      </c>
      <c r="S42" s="70">
        <f t="shared" ca="1" si="71"/>
        <v>0</v>
      </c>
      <c r="T42" s="15">
        <f t="shared" ca="1" si="72"/>
        <v>86</v>
      </c>
      <c r="U42" s="16" t="str">
        <f t="shared" ca="1" si="73"/>
        <v/>
      </c>
      <c r="V42" s="16" t="str">
        <f t="shared" ca="1" si="74"/>
        <v/>
      </c>
      <c r="W42" s="16" t="str">
        <f t="shared" ca="1" si="75"/>
        <v/>
      </c>
      <c r="X42" s="16" t="str">
        <f t="shared" ca="1" si="76"/>
        <v/>
      </c>
      <c r="Y42" s="30" t="str">
        <f t="shared" ca="1" si="77"/>
        <v/>
      </c>
      <c r="Z42" s="82"/>
      <c r="AB42" s="1"/>
      <c r="AC42" s="70">
        <f t="shared" si="36"/>
        <v>3</v>
      </c>
      <c r="AD42" s="70">
        <f ca="1">IFERROR(HLOOKUP(ANS!M41,$AN$23:$AS$23,1,FALSE),0)+IFERROR(HLOOKUP(ANS!M41,$AN$33:$AS$33,1,FALSE),0)+IFERROR(HLOOKUP(ANS!M41,$AN$43:$AS$43,1,FALSE),0)+IFERROR(HLOOKUP(ANS!M41,$AN$53:$AS$53,1,FALSE),0)+IFERROR(HLOOKUP(ANS!M41,$AN$63:$AS$63,1,FALSE),0)+IFERROR(HLOOKUP(ANS!M41,$AN$73:$AS$73,1,FALSE),0)+IFERROR(HLOOKUP(ANS!M41,$AN$83:$AS$83,1,FALSE),0)</f>
        <v>62</v>
      </c>
      <c r="AE42" s="70">
        <f ca="1">IF(AD42&gt;=ANS!M41,0,1)</f>
        <v>0</v>
      </c>
      <c r="AF42" s="70" t="str">
        <f ca="1">IF(AE42,ANS!M41,"")</f>
        <v/>
      </c>
      <c r="AG42" s="81" t="str">
        <f ca="1">IFERROR(SMALL($AF$26:$AF$60,ANS!L41),"")</f>
        <v/>
      </c>
      <c r="AH42" s="70"/>
      <c r="AI42" s="70"/>
      <c r="AK42" s="70">
        <v>2</v>
      </c>
      <c r="AL42" s="70">
        <f ca="1">MAX(1,$AH$20)</f>
        <v>1</v>
      </c>
      <c r="AM42" s="52">
        <f>WEIGHTS!F63</f>
        <v>1</v>
      </c>
      <c r="AN42" s="15">
        <f ca="1">IF(AND($AP$9=1,OR($AT42&lt;&gt;0,$AO$9=1)),IF(AN$19&lt;=$AM42,CHOOSE(RANDBETWEEN(1,$AL42),$AG$20,$AG$21,$AG$22,$AG$23,$AG$24,$AG$25),""),AU42)</f>
        <v>113</v>
      </c>
      <c r="AO42" s="16" t="str">
        <f t="shared" ref="AO42:AS42" ca="1" si="86">IF(AND($AP$9=1,OR($AT42&lt;&gt;0,$AO$9=1)),IF(AO$19&lt;=$AM42,CHOOSE(RANDBETWEEN(1,$AL42),$AG$20,$AG$21,$AG$22,$AG$23,$AG$24,$AG$25),""),AV42)</f>
        <v/>
      </c>
      <c r="AP42" s="16" t="str">
        <f t="shared" ca="1" si="86"/>
        <v/>
      </c>
      <c r="AQ42" s="16" t="str">
        <f t="shared" ca="1" si="86"/>
        <v/>
      </c>
      <c r="AR42" s="16" t="str">
        <f t="shared" ca="1" si="86"/>
        <v/>
      </c>
      <c r="AS42" s="16" t="str">
        <f t="shared" ca="1" si="86"/>
        <v/>
      </c>
      <c r="AT42" s="70">
        <f t="shared" ca="1" si="79"/>
        <v>0</v>
      </c>
      <c r="AU42" s="15">
        <f t="shared" ref="AU42:AU49" ca="1" si="87">IFERROR(IF($AP$9=0,0,AN42),0)</f>
        <v>113</v>
      </c>
      <c r="AV42" s="16" t="str">
        <f t="shared" ca="1" si="80"/>
        <v/>
      </c>
      <c r="AW42" s="16" t="str">
        <f t="shared" ca="1" si="81"/>
        <v/>
      </c>
      <c r="AX42" s="16" t="str">
        <f t="shared" ca="1" si="82"/>
        <v/>
      </c>
      <c r="AY42" s="16" t="str">
        <f t="shared" ca="1" si="83"/>
        <v/>
      </c>
      <c r="AZ42" s="30" t="str">
        <f t="shared" ca="1" si="84"/>
        <v/>
      </c>
    </row>
    <row r="43" spans="2:52" x14ac:dyDescent="0.25">
      <c r="B43" s="70">
        <f t="shared" si="0"/>
        <v>1</v>
      </c>
      <c r="C43" s="70">
        <f ca="1">IFERROR(HLOOKUP(ANS!C42,$M$21:$R$21,1,FALSE),0)+IFERROR(HLOOKUP(ANS!C42,$M$31:$R$31,1,FALSE),0)+IFERROR(HLOOKUP(ANS!C42,$M$41:$R$41,1,FALSE),0)+IFERROR(HLOOKUP(ANS!C42,$M$51:$R$51,1,FALSE),0)+IFERROR(HLOOKUP(ANS!C42,$M$61:$R$61,1,FALSE),0)+IFERROR(HLOOKUP(ANS!C42,$M$71:$R$71,1,FALSE),0)+IFERROR(HLOOKUP(ANS!C42,$M$81:$R$81,1,FALSE),0)</f>
        <v>110</v>
      </c>
      <c r="D43" s="70">
        <f ca="1">IF(C43&gt;=ANS!C42,0,1)</f>
        <v>0</v>
      </c>
      <c r="E43" s="70" t="str">
        <f ca="1">IF(D43,ANS!C42,"")</f>
        <v/>
      </c>
      <c r="F43" s="81" t="str">
        <f ca="1">IFERROR(SMALL($E$6:$E$50,ANS!B42),"")</f>
        <v/>
      </c>
      <c r="G43" s="70"/>
      <c r="H43" s="70"/>
      <c r="J43" s="70">
        <v>3</v>
      </c>
      <c r="K43" s="70">
        <f ca="1">MAX(1,$G$60)</f>
        <v>4</v>
      </c>
      <c r="L43" s="52">
        <f>WEIGHTS!F51</f>
        <v>4</v>
      </c>
      <c r="M43" s="15">
        <f t="shared" ref="M43:R43" ca="1" si="88">IF(AND($O$9=1,OR($S43&lt;&gt;0,$N$9=1)),IF(M$19&lt;=$L43,CHOOSE(RANDBETWEEN(1,$K43),$F$60,$F$61,$F$62,$F$63,$F$64,$F$65,$F$66,$F$67,$F$68,$F$69,$F$70,$F$71,$F$72,$F$73,$F$74,$F$75,$F$76,$F$77,$F$78,$F$79,$F$80,$F$81,$F$82,$F$83,$F$84,$F$85,$F$86,$F$87,$F$88,$F$89,$F$90,$F$91),""),T43)</f>
        <v>1</v>
      </c>
      <c r="N43" s="16">
        <f t="shared" ca="1" si="88"/>
        <v>152</v>
      </c>
      <c r="O43" s="16">
        <f t="shared" ca="1" si="88"/>
        <v>113</v>
      </c>
      <c r="P43" s="16">
        <f t="shared" ca="1" si="88"/>
        <v>77</v>
      </c>
      <c r="Q43" s="16" t="str">
        <f t="shared" ca="1" si="88"/>
        <v/>
      </c>
      <c r="R43" s="16" t="str">
        <f t="shared" ca="1" si="88"/>
        <v/>
      </c>
      <c r="S43" s="70">
        <f t="shared" ca="1" si="71"/>
        <v>0</v>
      </c>
      <c r="T43" s="15">
        <f t="shared" ca="1" si="72"/>
        <v>1</v>
      </c>
      <c r="U43" s="16">
        <f t="shared" ca="1" si="73"/>
        <v>152</v>
      </c>
      <c r="V43" s="16">
        <f t="shared" ca="1" si="74"/>
        <v>113</v>
      </c>
      <c r="W43" s="16">
        <f t="shared" ca="1" si="75"/>
        <v>77</v>
      </c>
      <c r="X43" s="16" t="str">
        <f t="shared" ca="1" si="76"/>
        <v/>
      </c>
      <c r="Y43" s="30" t="str">
        <f t="shared" ca="1" si="77"/>
        <v/>
      </c>
      <c r="Z43" s="82"/>
      <c r="AB43" s="1"/>
      <c r="AC43" s="70">
        <f t="shared" si="36"/>
        <v>3</v>
      </c>
      <c r="AD43" s="70">
        <f ca="1">IFERROR(HLOOKUP(ANS!M42,$AN$23:$AS$23,1,FALSE),0)+IFERROR(HLOOKUP(ANS!M42,$AN$33:$AS$33,1,FALSE),0)+IFERROR(HLOOKUP(ANS!M42,$AN$43:$AS$43,1,FALSE),0)+IFERROR(HLOOKUP(ANS!M42,$AN$53:$AS$53,1,FALSE),0)+IFERROR(HLOOKUP(ANS!M42,$AN$63:$AS$63,1,FALSE),0)+IFERROR(HLOOKUP(ANS!M42,$AN$73:$AS$73,1,FALSE),0)+IFERROR(HLOOKUP(ANS!M42,$AN$83:$AS$83,1,FALSE),0)</f>
        <v>68</v>
      </c>
      <c r="AE43" s="70">
        <f ca="1">IF(AD43&gt;=ANS!M42,0,1)</f>
        <v>0</v>
      </c>
      <c r="AF43" s="70" t="str">
        <f ca="1">IF(AE43,ANS!M42,"")</f>
        <v/>
      </c>
      <c r="AG43" s="81" t="str">
        <f ca="1">IFERROR(SMALL($AF$26:$AF$60,ANS!L42),"")</f>
        <v/>
      </c>
      <c r="AH43" s="70"/>
      <c r="AI43" s="70"/>
      <c r="AK43" s="70">
        <v>3</v>
      </c>
      <c r="AL43" s="70">
        <f ca="1">MAX(1,$AH$26)</f>
        <v>5</v>
      </c>
      <c r="AM43" s="52">
        <f>WEIGHTS!F64</f>
        <v>4</v>
      </c>
      <c r="AN43" s="15">
        <f ca="1">IF(AND($AP$9=1,OR($AT43&lt;&gt;0,$AO$9=1)),IF(AN$19&lt;=$AM43,CHOOSE(RANDBETWEEN(1,$AL43),$AG$26,$AG$27,$AG$28,$AG$29,$AG$30,$AG$31,$AG$32,$AG$33,$AG$34,$AG$35,$AG$36,$AG$37,$AG$38,$AG$39,$AG$40,$AG$41,$AG$42,$AG$43,$AG$44,$AG$45,$AG$46,$AG$47,$AG$48,$AG$49,$AG$50,$AG$51,$AG$52,$AG$53,$AG$54,$AG$55,$AG$56,$AG$57,$AG$58,$AG$59,$AG$60),""),AU43)</f>
        <v>57</v>
      </c>
      <c r="AO43" s="16">
        <f t="shared" ref="AO43:AS43" ca="1" si="89">IF(AND($AP$9=1,OR($AT43&lt;&gt;0,$AO$9=1)),IF(AO$19&lt;=$AM43,CHOOSE(RANDBETWEEN(1,$AL43),$AG$26,$AG$27,$AG$28,$AG$29,$AG$30,$AG$31,$AG$32,$AG$33,$AG$34,$AG$35,$AG$36,$AG$37,$AG$38,$AG$39,$AG$40,$AG$41,$AG$42,$AG$43,$AG$44,$AG$45,$AG$46,$AG$47,$AG$48,$AG$49,$AG$50,$AG$51,$AG$52,$AG$53,$AG$54,$AG$55,$AG$56,$AG$57,$AG$58,$AG$59,$AG$60),""),AV43)</f>
        <v>121</v>
      </c>
      <c r="AP43" s="16">
        <f t="shared" ca="1" si="89"/>
        <v>40</v>
      </c>
      <c r="AQ43" s="16">
        <f t="shared" ca="1" si="89"/>
        <v>30</v>
      </c>
      <c r="AR43" s="16" t="str">
        <f t="shared" ca="1" si="89"/>
        <v/>
      </c>
      <c r="AS43" s="16" t="str">
        <f t="shared" ca="1" si="89"/>
        <v/>
      </c>
      <c r="AT43" s="70">
        <f t="shared" ca="1" si="79"/>
        <v>0</v>
      </c>
      <c r="AU43" s="15">
        <f t="shared" ca="1" si="87"/>
        <v>57</v>
      </c>
      <c r="AV43" s="16">
        <f t="shared" ca="1" si="80"/>
        <v>121</v>
      </c>
      <c r="AW43" s="16">
        <f t="shared" ca="1" si="81"/>
        <v>40</v>
      </c>
      <c r="AX43" s="16">
        <f t="shared" ca="1" si="82"/>
        <v>30</v>
      </c>
      <c r="AY43" s="16" t="str">
        <f t="shared" ca="1" si="83"/>
        <v/>
      </c>
      <c r="AZ43" s="30" t="str">
        <f t="shared" ca="1" si="84"/>
        <v/>
      </c>
    </row>
    <row r="44" spans="2:52" x14ac:dyDescent="0.25">
      <c r="B44" s="70">
        <f t="shared" si="0"/>
        <v>1</v>
      </c>
      <c r="C44" s="70">
        <f ca="1">IFERROR(HLOOKUP(ANS!C43,$M$21:$R$21,1,FALSE),0)+IFERROR(HLOOKUP(ANS!C43,$M$31:$R$31,1,FALSE),0)+IFERROR(HLOOKUP(ANS!C43,$M$41:$R$41,1,FALSE),0)+IFERROR(HLOOKUP(ANS!C43,$M$51:$R$51,1,FALSE),0)+IFERROR(HLOOKUP(ANS!C43,$M$61:$R$61,1,FALSE),0)+IFERROR(HLOOKUP(ANS!C43,$M$71:$R$71,1,FALSE),0)+IFERROR(HLOOKUP(ANS!C43,$M$81:$R$81,1,FALSE),0)</f>
        <v>0</v>
      </c>
      <c r="D44" s="70">
        <f ca="1">IF(C44&gt;=ANS!C43,0,1)</f>
        <v>1</v>
      </c>
      <c r="E44" s="70">
        <f ca="1">IF(D44,ANS!C43,"")</f>
        <v>126</v>
      </c>
      <c r="F44" s="81" t="str">
        <f ca="1">IFERROR(SMALL($E$6:$E$50,ANS!B43),"")</f>
        <v/>
      </c>
      <c r="G44" s="70"/>
      <c r="H44" s="70"/>
      <c r="J44" s="70">
        <v>4</v>
      </c>
      <c r="K44" s="70">
        <f ca="1">MAX(1,$G$92)</f>
        <v>4</v>
      </c>
      <c r="L44" s="52">
        <f>WEIGHTS!F52</f>
        <v>2</v>
      </c>
      <c r="M44" s="15">
        <f t="shared" ref="M44:R44" ca="1" si="90">IF(AND($O$9=1,OR($S44&lt;&gt;0,$N$9=1)),IF(M$19&lt;=$L44,CHOOSE(RANDBETWEEN(1,$K44),$F$92,$F$93,$F$94,$F$95,$F$96,$F$97,$F$98,$F$99,$F$100,$F$101,$F$102,$F$103,$F$104,$F$105,$F$106,$F$107,$F$108,$F$109,$F$110),""),T44)</f>
        <v>141</v>
      </c>
      <c r="N44" s="16">
        <f t="shared" ca="1" si="90"/>
        <v>157</v>
      </c>
      <c r="O44" s="16" t="str">
        <f t="shared" ca="1" si="90"/>
        <v/>
      </c>
      <c r="P44" s="16" t="str">
        <f t="shared" ca="1" si="90"/>
        <v/>
      </c>
      <c r="Q44" s="16" t="str">
        <f t="shared" ca="1" si="90"/>
        <v/>
      </c>
      <c r="R44" s="16" t="str">
        <f t="shared" ca="1" si="90"/>
        <v/>
      </c>
      <c r="S44" s="70">
        <f t="shared" ca="1" si="71"/>
        <v>0</v>
      </c>
      <c r="T44" s="15">
        <f t="shared" ca="1" si="72"/>
        <v>141</v>
      </c>
      <c r="U44" s="16">
        <f t="shared" ca="1" si="73"/>
        <v>157</v>
      </c>
      <c r="V44" s="16" t="str">
        <f t="shared" ca="1" si="74"/>
        <v/>
      </c>
      <c r="W44" s="16" t="str">
        <f t="shared" ca="1" si="75"/>
        <v/>
      </c>
      <c r="X44" s="16" t="str">
        <f t="shared" ca="1" si="76"/>
        <v/>
      </c>
      <c r="Y44" s="30" t="str">
        <f t="shared" ca="1" si="77"/>
        <v/>
      </c>
      <c r="Z44" s="82"/>
      <c r="AB44" s="1"/>
      <c r="AC44" s="70">
        <f t="shared" si="36"/>
        <v>3</v>
      </c>
      <c r="AD44" s="70">
        <f ca="1">IFERROR(HLOOKUP(ANS!M43,$AN$23:$AS$23,1,FALSE),0)+IFERROR(HLOOKUP(ANS!M43,$AN$33:$AS$33,1,FALSE),0)+IFERROR(HLOOKUP(ANS!M43,$AN$43:$AS$43,1,FALSE),0)+IFERROR(HLOOKUP(ANS!M43,$AN$53:$AS$53,1,FALSE),0)+IFERROR(HLOOKUP(ANS!M43,$AN$63:$AS$63,1,FALSE),0)+IFERROR(HLOOKUP(ANS!M43,$AN$73:$AS$73,1,FALSE),0)+IFERROR(HLOOKUP(ANS!M43,$AN$83:$AS$83,1,FALSE),0)</f>
        <v>69</v>
      </c>
      <c r="AE44" s="70">
        <f ca="1">IF(AD44&gt;=ANS!M43,0,1)</f>
        <v>0</v>
      </c>
      <c r="AF44" s="70" t="str">
        <f ca="1">IF(AE44,ANS!M43,"")</f>
        <v/>
      </c>
      <c r="AG44" s="81" t="str">
        <f ca="1">IFERROR(SMALL($AF$26:$AF$60,ANS!L43),"")</f>
        <v/>
      </c>
      <c r="AH44" s="70"/>
      <c r="AI44" s="70"/>
      <c r="AK44" s="70">
        <v>4</v>
      </c>
      <c r="AL44" s="70">
        <f ca="1">MAX(1,$AH$61)</f>
        <v>3</v>
      </c>
      <c r="AM44" s="52">
        <f>WEIGHTS!F65</f>
        <v>2</v>
      </c>
      <c r="AN44" s="15">
        <f ca="1">IF(AND($AP$9=1,OR($AT44&lt;&gt;0,$AO$9=1)),IF(AN$19&lt;=$AM44,CHOOSE(RANDBETWEEN(1,$AL44),$AG$61,$AG$62,$AG$63,$AG$64,$AG$65,$AG$66,$AG$67,$AG$68,$AG$69,$AG$70,$AG$71,$AG$72,$AG$73,$AG$74,$AG$75,$AG$76),""),AU44)</f>
        <v>99</v>
      </c>
      <c r="AO44" s="16">
        <f t="shared" ref="AO44:AS44" ca="1" si="91">IF(AND($AP$9=1,OR($AT44&lt;&gt;0,$AO$9=1)),IF(AO$19&lt;=$AM44,CHOOSE(RANDBETWEEN(1,$AL44),$AG$61,$AG$62,$AG$63,$AG$64,$AG$65,$AG$66,$AG$67,$AG$68,$AG$69,$AG$70,$AG$71,$AG$72,$AG$73,$AG$74,$AG$75,$AG$76),""),AV44)</f>
        <v>19</v>
      </c>
      <c r="AP44" s="16" t="str">
        <f t="shared" ca="1" si="91"/>
        <v/>
      </c>
      <c r="AQ44" s="16" t="str">
        <f t="shared" ca="1" si="91"/>
        <v/>
      </c>
      <c r="AR44" s="16" t="str">
        <f t="shared" ca="1" si="91"/>
        <v/>
      </c>
      <c r="AS44" s="16" t="str">
        <f t="shared" ca="1" si="91"/>
        <v/>
      </c>
      <c r="AT44" s="70">
        <f t="shared" ca="1" si="79"/>
        <v>0</v>
      </c>
      <c r="AU44" s="15">
        <f t="shared" ca="1" si="87"/>
        <v>99</v>
      </c>
      <c r="AV44" s="16">
        <f t="shared" ca="1" si="80"/>
        <v>19</v>
      </c>
      <c r="AW44" s="16" t="str">
        <f t="shared" ca="1" si="81"/>
        <v/>
      </c>
      <c r="AX44" s="16" t="str">
        <f t="shared" ca="1" si="82"/>
        <v/>
      </c>
      <c r="AY44" s="16" t="str">
        <f t="shared" ca="1" si="83"/>
        <v/>
      </c>
      <c r="AZ44" s="30" t="str">
        <f t="shared" ca="1" si="84"/>
        <v/>
      </c>
    </row>
    <row r="45" spans="2:52" x14ac:dyDescent="0.25">
      <c r="B45" s="70">
        <f t="shared" si="0"/>
        <v>1</v>
      </c>
      <c r="C45" s="70">
        <f ca="1">IFERROR(HLOOKUP(ANS!C44,$M$21:$R$21,1,FALSE),0)+IFERROR(HLOOKUP(ANS!C44,$M$31:$R$31,1,FALSE),0)+IFERROR(HLOOKUP(ANS!C44,$M$41:$R$41,1,FALSE),0)+IFERROR(HLOOKUP(ANS!C44,$M$51:$R$51,1,FALSE),0)+IFERROR(HLOOKUP(ANS!C44,$M$61:$R$61,1,FALSE),0)+IFERROR(HLOOKUP(ANS!C44,$M$71:$R$71,1,FALSE),0)+IFERROR(HLOOKUP(ANS!C44,$M$81:$R$81,1,FALSE),0)</f>
        <v>143</v>
      </c>
      <c r="D45" s="70">
        <f ca="1">IF(C45&gt;=ANS!C44,0,1)</f>
        <v>0</v>
      </c>
      <c r="E45" s="70" t="str">
        <f ca="1">IF(D45,ANS!C44,"")</f>
        <v/>
      </c>
      <c r="F45" s="81" t="str">
        <f ca="1">IFERROR(SMALL($E$6:$E$50,ANS!B44),"")</f>
        <v/>
      </c>
      <c r="G45" s="70"/>
      <c r="H45" s="70"/>
      <c r="J45" s="70">
        <v>5</v>
      </c>
      <c r="K45" s="70">
        <f ca="1">MAX(1,$G$111)</f>
        <v>6</v>
      </c>
      <c r="L45" s="52">
        <f>WEIGHTS!F53</f>
        <v>6</v>
      </c>
      <c r="M45" s="15">
        <f t="shared" ref="M45:R45" ca="1" si="92">IF(AND($O$9=1,OR($S45&lt;&gt;0,$N$9=1)),IF(M$19&lt;=$L45,CHOOSE(RANDBETWEEN(1,$K45),$F$111,$F$112,$F$113,$F$114,$F$115,$F$116,$F$117,$F$118,$F$119,$F$120,$F$121,$F$122,$F$123,$F$124,$F$125,$F$126,$F$127,$F$128,$F$129,$F$130,$F$131,$F$132,$F$133,$F$134,$F$135,$F$136,$F$137,$F$138,$F$139,$F$140,$F$141,$F$142,$F$143,$F$144,$F$145,$F$146,$F$147,$F$148,$F$149,$F$150,$F$151,$F$152,$F$153),""),T45)</f>
        <v>114</v>
      </c>
      <c r="N45" s="16">
        <f t="shared" ca="1" si="92"/>
        <v>34</v>
      </c>
      <c r="O45" s="16">
        <f t="shared" ca="1" si="92"/>
        <v>18</v>
      </c>
      <c r="P45" s="16">
        <f t="shared" ca="1" si="92"/>
        <v>69</v>
      </c>
      <c r="Q45" s="16">
        <f t="shared" ca="1" si="92"/>
        <v>142</v>
      </c>
      <c r="R45" s="16">
        <f t="shared" ca="1" si="92"/>
        <v>136</v>
      </c>
      <c r="S45" s="70">
        <f t="shared" ca="1" si="71"/>
        <v>0</v>
      </c>
      <c r="T45" s="15">
        <f t="shared" ca="1" si="72"/>
        <v>114</v>
      </c>
      <c r="U45" s="16">
        <f t="shared" ca="1" si="73"/>
        <v>34</v>
      </c>
      <c r="V45" s="16">
        <f t="shared" ca="1" si="74"/>
        <v>18</v>
      </c>
      <c r="W45" s="16">
        <f t="shared" ca="1" si="75"/>
        <v>69</v>
      </c>
      <c r="X45" s="16">
        <f t="shared" ca="1" si="76"/>
        <v>142</v>
      </c>
      <c r="Y45" s="30">
        <f t="shared" ca="1" si="77"/>
        <v>136</v>
      </c>
      <c r="Z45" s="83"/>
      <c r="AB45" s="1"/>
      <c r="AC45" s="70">
        <f t="shared" si="36"/>
        <v>3</v>
      </c>
      <c r="AD45" s="70">
        <f ca="1">IFERROR(HLOOKUP(ANS!M44,$AN$23:$AS$23,1,FALSE),0)+IFERROR(HLOOKUP(ANS!M44,$AN$33:$AS$33,1,FALSE),0)+IFERROR(HLOOKUP(ANS!M44,$AN$43:$AS$43,1,FALSE),0)+IFERROR(HLOOKUP(ANS!M44,$AN$53:$AS$53,1,FALSE),0)+IFERROR(HLOOKUP(ANS!M44,$AN$63:$AS$63,1,FALSE),0)+IFERROR(HLOOKUP(ANS!M44,$AN$73:$AS$73,1,FALSE),0)+IFERROR(HLOOKUP(ANS!M44,$AN$83:$AS$83,1,FALSE),0)</f>
        <v>73</v>
      </c>
      <c r="AE45" s="70">
        <f ca="1">IF(AD45&gt;=ANS!M44,0,1)</f>
        <v>0</v>
      </c>
      <c r="AF45" s="70" t="str">
        <f ca="1">IF(AE45,ANS!M44,"")</f>
        <v/>
      </c>
      <c r="AG45" s="81" t="str">
        <f ca="1">IFERROR(SMALL($AF$26:$AF$60,ANS!L44),"")</f>
        <v/>
      </c>
      <c r="AH45" s="70"/>
      <c r="AI45" s="70"/>
      <c r="AK45" s="70">
        <v>5</v>
      </c>
      <c r="AL45" s="70">
        <f ca="1">MAX(1,$AH$77)</f>
        <v>3</v>
      </c>
      <c r="AM45" s="52">
        <f>WEIGHTS!F66</f>
        <v>3</v>
      </c>
      <c r="AN45" s="15">
        <f ca="1">IF(AND($AP$9=1,OR($AT45&lt;&gt;0,$AO$9=1)),IF(AN$19&lt;=$AM45,CHOOSE(RANDBETWEEN(1,$AL45),$AG$77,$AG$78,$AG$79,$AG$80,$AG$81,$AG$82,$AG$83,$AG$84,$AG$85,$AG$86,$AG$87,$AG$88,$AG$89,$AG$90,$AG$91,$AG$92,$AG$93,$AG$94,$AG$95,$AG$96,$AG$97,$AG$98,$AG$99,$AG$100,$AG$101,$AG$102),""),AU45)</f>
        <v>29</v>
      </c>
      <c r="AO45" s="16">
        <f t="shared" ref="AO45:AS45" ca="1" si="93">IF(AND($AP$9=1,OR($AT45&lt;&gt;0,$AO$9=1)),IF(AO$19&lt;=$AM45,CHOOSE(RANDBETWEEN(1,$AL45),$AG$77,$AG$78,$AG$79,$AG$80,$AG$81,$AG$82,$AG$83,$AG$84,$AG$85,$AG$86,$AG$87,$AG$88,$AG$89,$AG$90,$AG$91,$AG$92,$AG$93,$AG$94,$AG$95,$AG$96,$AG$97,$AG$98,$AG$99,$AG$100,$AG$101,$AG$102),""),AV45)</f>
        <v>55</v>
      </c>
      <c r="AP45" s="16">
        <f t="shared" ca="1" si="93"/>
        <v>116</v>
      </c>
      <c r="AQ45" s="16" t="str">
        <f t="shared" ca="1" si="93"/>
        <v/>
      </c>
      <c r="AR45" s="16" t="str">
        <f t="shared" ca="1" si="93"/>
        <v/>
      </c>
      <c r="AS45" s="16" t="str">
        <f t="shared" ca="1" si="93"/>
        <v/>
      </c>
      <c r="AT45" s="70">
        <f t="shared" ca="1" si="79"/>
        <v>0</v>
      </c>
      <c r="AU45" s="15">
        <f t="shared" ca="1" si="87"/>
        <v>29</v>
      </c>
      <c r="AV45" s="16">
        <f t="shared" ca="1" si="80"/>
        <v>55</v>
      </c>
      <c r="AW45" s="16">
        <f t="shared" ca="1" si="81"/>
        <v>116</v>
      </c>
      <c r="AX45" s="16" t="str">
        <f t="shared" ca="1" si="82"/>
        <v/>
      </c>
      <c r="AY45" s="16" t="str">
        <f t="shared" ca="1" si="83"/>
        <v/>
      </c>
      <c r="AZ45" s="30" t="str">
        <f t="shared" ca="1" si="84"/>
        <v/>
      </c>
    </row>
    <row r="46" spans="2:52" x14ac:dyDescent="0.25">
      <c r="B46" s="70">
        <f t="shared" si="0"/>
        <v>1</v>
      </c>
      <c r="C46" s="70">
        <f ca="1">IFERROR(HLOOKUP(ANS!C45,$M$21:$R$21,1,FALSE),0)+IFERROR(HLOOKUP(ANS!C45,$M$31:$R$31,1,FALSE),0)+IFERROR(HLOOKUP(ANS!C45,$M$41:$R$41,1,FALSE),0)+IFERROR(HLOOKUP(ANS!C45,$M$51:$R$51,1,FALSE),0)+IFERROR(HLOOKUP(ANS!C45,$M$61:$R$61,1,FALSE),0)+IFERROR(HLOOKUP(ANS!C45,$M$71:$R$71,1,FALSE),0)+IFERROR(HLOOKUP(ANS!C45,$M$81:$R$81,1,FALSE),0)</f>
        <v>158</v>
      </c>
      <c r="D46" s="70">
        <f ca="1">IF(C46&gt;=ANS!C45,0,1)</f>
        <v>0</v>
      </c>
      <c r="E46" s="70" t="str">
        <f ca="1">IF(D46,ANS!C45,"")</f>
        <v/>
      </c>
      <c r="F46" s="81" t="str">
        <f ca="1">IFERROR(SMALL($E$6:$E$50,ANS!B45),"")</f>
        <v/>
      </c>
      <c r="G46" s="70"/>
      <c r="H46" s="70"/>
      <c r="J46" s="70">
        <v>6</v>
      </c>
      <c r="K46" s="70">
        <f ca="1">MAX(1,$G$154)</f>
        <v>2</v>
      </c>
      <c r="L46" s="52">
        <f>WEIGHTS!F54</f>
        <v>1</v>
      </c>
      <c r="M46" s="15">
        <f t="shared" ref="M46:R46" ca="1" si="94">IF(AND($O$9=1,OR($S46&lt;&gt;0,$N$9=1)),IF(M$19&lt;=$L46,CHOOSE(RANDBETWEEN(1,$K46),$F$154,$F$155,$F$156,$F$157,$F$158,$F$159,$F$160,$F$161,$F$162,$F$163,$F$164,$F$165,$F$166),""),T46)</f>
        <v>144</v>
      </c>
      <c r="N46" s="16" t="str">
        <f t="shared" ca="1" si="94"/>
        <v/>
      </c>
      <c r="O46" s="16" t="str">
        <f t="shared" ca="1" si="94"/>
        <v/>
      </c>
      <c r="P46" s="16" t="str">
        <f t="shared" ca="1" si="94"/>
        <v/>
      </c>
      <c r="Q46" s="16" t="str">
        <f t="shared" ca="1" si="94"/>
        <v/>
      </c>
      <c r="R46" s="16" t="str">
        <f t="shared" ca="1" si="94"/>
        <v/>
      </c>
      <c r="S46" s="70">
        <f t="shared" ca="1" si="71"/>
        <v>0</v>
      </c>
      <c r="T46" s="15">
        <f t="shared" ca="1" si="72"/>
        <v>144</v>
      </c>
      <c r="U46" s="16" t="str">
        <f t="shared" ca="1" si="73"/>
        <v/>
      </c>
      <c r="V46" s="16" t="str">
        <f t="shared" ca="1" si="74"/>
        <v/>
      </c>
      <c r="W46" s="16" t="str">
        <f t="shared" ca="1" si="75"/>
        <v/>
      </c>
      <c r="X46" s="16" t="str">
        <f t="shared" ca="1" si="76"/>
        <v/>
      </c>
      <c r="Y46" s="30" t="str">
        <f t="shared" ca="1" si="77"/>
        <v/>
      </c>
      <c r="Z46" s="82"/>
      <c r="AB46" s="1"/>
      <c r="AC46" s="70">
        <f t="shared" si="36"/>
        <v>3</v>
      </c>
      <c r="AD46" s="70">
        <f ca="1">IFERROR(HLOOKUP(ANS!M45,$AN$23:$AS$23,1,FALSE),0)+IFERROR(HLOOKUP(ANS!M45,$AN$33:$AS$33,1,FALSE),0)+IFERROR(HLOOKUP(ANS!M45,$AN$43:$AS$43,1,FALSE),0)+IFERROR(HLOOKUP(ANS!M45,$AN$53:$AS$53,1,FALSE),0)+IFERROR(HLOOKUP(ANS!M45,$AN$63:$AS$63,1,FALSE),0)+IFERROR(HLOOKUP(ANS!M45,$AN$73:$AS$73,1,FALSE),0)+IFERROR(HLOOKUP(ANS!M45,$AN$83:$AS$83,1,FALSE),0)</f>
        <v>76</v>
      </c>
      <c r="AE46" s="70">
        <f ca="1">IF(AD46&gt;=ANS!M45,0,1)</f>
        <v>0</v>
      </c>
      <c r="AF46" s="70" t="str">
        <f ca="1">IF(AE46,ANS!M45,"")</f>
        <v/>
      </c>
      <c r="AG46" s="81" t="str">
        <f ca="1">IFERROR(SMALL($AF$26:$AF$60,ANS!L45),"")</f>
        <v/>
      </c>
      <c r="AH46" s="70"/>
      <c r="AI46" s="70"/>
      <c r="AK46" s="70">
        <v>6</v>
      </c>
      <c r="AL46" s="70">
        <f ca="1">MAX(1,$AH$103)</f>
        <v>2</v>
      </c>
      <c r="AM46" s="52">
        <f>WEIGHTS!F67</f>
        <v>2</v>
      </c>
      <c r="AN46" s="15">
        <f ca="1">IF(AND($AP$9=1,OR($AT46&lt;&gt;0,$AO$9=1)),IF(AN$19&lt;=$AM46,CHOOSE(RANDBETWEEN(1,$AL46),$AG$103,$AG$104,$AG$105,$AG$106,$AG$107,$AG$108,$AG$109,$AG$110,$AG$111,$AG$112,$AG$113,$AG$114,$AG$115,$AG$116,$AG$117,$AG$118),""),AU46)</f>
        <v>115</v>
      </c>
      <c r="AO46" s="16">
        <f t="shared" ref="AO46:AS46" ca="1" si="95">IF(AND($AP$9=1,OR($AT46&lt;&gt;0,$AO$9=1)),IF(AO$19&lt;=$AM46,CHOOSE(RANDBETWEEN(1,$AL46),$AG$103,$AG$104,$AG$105,$AG$106,$AG$107,$AG$108,$AG$109,$AG$110,$AG$111,$AG$112,$AG$113,$AG$114,$AG$115,$AG$116,$AG$117,$AG$118),""),AV46)</f>
        <v>16</v>
      </c>
      <c r="AP46" s="16" t="str">
        <f t="shared" ca="1" si="95"/>
        <v/>
      </c>
      <c r="AQ46" s="16" t="str">
        <f t="shared" ca="1" si="95"/>
        <v/>
      </c>
      <c r="AR46" s="16" t="str">
        <f t="shared" ca="1" si="95"/>
        <v/>
      </c>
      <c r="AS46" s="16" t="str">
        <f t="shared" ca="1" si="95"/>
        <v/>
      </c>
      <c r="AT46" s="70">
        <f t="shared" ca="1" si="79"/>
        <v>0</v>
      </c>
      <c r="AU46" s="15">
        <f t="shared" ca="1" si="87"/>
        <v>115</v>
      </c>
      <c r="AV46" s="16">
        <f t="shared" ca="1" si="80"/>
        <v>16</v>
      </c>
      <c r="AW46" s="16" t="str">
        <f t="shared" ca="1" si="81"/>
        <v/>
      </c>
      <c r="AX46" s="16" t="str">
        <f t="shared" ca="1" si="82"/>
        <v/>
      </c>
      <c r="AY46" s="16" t="str">
        <f t="shared" ca="1" si="83"/>
        <v/>
      </c>
      <c r="AZ46" s="30" t="str">
        <f t="shared" ca="1" si="84"/>
        <v/>
      </c>
    </row>
    <row r="47" spans="2:52" x14ac:dyDescent="0.25">
      <c r="B47" s="70">
        <f t="shared" si="0"/>
        <v>1</v>
      </c>
      <c r="C47" s="70">
        <f ca="1">IFERROR(HLOOKUP(ANS!C46,$M$21:$R$21,1,FALSE),0)+IFERROR(HLOOKUP(ANS!C46,$M$31:$R$31,1,FALSE),0)+IFERROR(HLOOKUP(ANS!C46,$M$41:$R$41,1,FALSE),0)+IFERROR(HLOOKUP(ANS!C46,$M$51:$R$51,1,FALSE),0)+IFERROR(HLOOKUP(ANS!C46,$M$61:$R$61,1,FALSE),0)+IFERROR(HLOOKUP(ANS!C46,$M$71:$R$71,1,FALSE),0)+IFERROR(HLOOKUP(ANS!C46,$M$81:$R$81,1,FALSE),0)</f>
        <v>159</v>
      </c>
      <c r="D47" s="70">
        <f ca="1">IF(C47&gt;=ANS!C46,0,1)</f>
        <v>0</v>
      </c>
      <c r="E47" s="70" t="str">
        <f ca="1">IF(D47,ANS!C46,"")</f>
        <v/>
      </c>
      <c r="F47" s="81" t="str">
        <f ca="1">IFERROR(SMALL($E$6:$E$50,ANS!B46),"")</f>
        <v/>
      </c>
      <c r="G47" s="70"/>
      <c r="H47" s="70"/>
      <c r="J47" s="70">
        <v>7</v>
      </c>
      <c r="K47" s="70">
        <f ca="1">MAX(1,$G$167)</f>
        <v>1</v>
      </c>
      <c r="L47" s="52">
        <f>WEIGHTS!F55</f>
        <v>1</v>
      </c>
      <c r="M47" s="15">
        <f t="shared" ref="M47:R47" ca="1" si="96">IF(AND($O$9=1,OR($S47&lt;&gt;0,$N$9=1)),IF(M$19&lt;=$L47,CHOOSE(RANDBETWEEN(1,$K47),$F$167,$F$168,$F$169,$F$170,$F$171,$F$172,$F$173,$F$174,$F$175,$F$176,$F$177),""),T47)</f>
        <v>104</v>
      </c>
      <c r="N47" s="16" t="str">
        <f t="shared" ca="1" si="96"/>
        <v/>
      </c>
      <c r="O47" s="16" t="str">
        <f t="shared" ca="1" si="96"/>
        <v/>
      </c>
      <c r="P47" s="16" t="str">
        <f t="shared" ca="1" si="96"/>
        <v/>
      </c>
      <c r="Q47" s="16" t="str">
        <f t="shared" ca="1" si="96"/>
        <v/>
      </c>
      <c r="R47" s="16" t="str">
        <f t="shared" ca="1" si="96"/>
        <v/>
      </c>
      <c r="S47" s="70">
        <f t="shared" ca="1" si="71"/>
        <v>0</v>
      </c>
      <c r="T47" s="15">
        <f t="shared" ca="1" si="72"/>
        <v>104</v>
      </c>
      <c r="U47" s="16" t="str">
        <f t="shared" ca="1" si="73"/>
        <v/>
      </c>
      <c r="V47" s="16" t="str">
        <f t="shared" ca="1" si="74"/>
        <v/>
      </c>
      <c r="W47" s="16" t="str">
        <f t="shared" ca="1" si="75"/>
        <v/>
      </c>
      <c r="X47" s="16" t="str">
        <f t="shared" ca="1" si="76"/>
        <v/>
      </c>
      <c r="Y47" s="30" t="str">
        <f t="shared" ca="1" si="77"/>
        <v/>
      </c>
      <c r="Z47" s="82"/>
      <c r="AB47" s="1"/>
      <c r="AC47" s="70">
        <f t="shared" si="36"/>
        <v>3</v>
      </c>
      <c r="AD47" s="70">
        <f ca="1">IFERROR(HLOOKUP(ANS!M46,$AN$23:$AS$23,1,FALSE),0)+IFERROR(HLOOKUP(ANS!M46,$AN$33:$AS$33,1,FALSE),0)+IFERROR(HLOOKUP(ANS!M46,$AN$43:$AS$43,1,FALSE),0)+IFERROR(HLOOKUP(ANS!M46,$AN$53:$AS$53,1,FALSE),0)+IFERROR(HLOOKUP(ANS!M46,$AN$63:$AS$63,1,FALSE),0)+IFERROR(HLOOKUP(ANS!M46,$AN$73:$AS$73,1,FALSE),0)+IFERROR(HLOOKUP(ANS!M46,$AN$83:$AS$83,1,FALSE),0)</f>
        <v>80</v>
      </c>
      <c r="AE47" s="70">
        <f ca="1">IF(AD47&gt;=ANS!M46,0,1)</f>
        <v>0</v>
      </c>
      <c r="AF47" s="70" t="str">
        <f ca="1">IF(AE47,ANS!M46,"")</f>
        <v/>
      </c>
      <c r="AG47" s="81" t="str">
        <f ca="1">IFERROR(SMALL($AF$26:$AF$60,ANS!L46),"")</f>
        <v/>
      </c>
      <c r="AH47" s="70"/>
      <c r="AI47" s="70"/>
      <c r="AK47" s="70">
        <v>7</v>
      </c>
      <c r="AL47" s="70">
        <f ca="1">MAX(1,$AH$119)</f>
        <v>1</v>
      </c>
      <c r="AM47" s="52">
        <f>WEIGHTS!F68</f>
        <v>2</v>
      </c>
      <c r="AN47" s="15">
        <f ca="1">IF(AND($AP$9=1,OR($AT47&lt;&gt;0,$AO$9=1)),IF(AN$19&lt;=$AM47,CHOOSE(RANDBETWEEN(1,$AL47),$AG$119,$AG$120,$AG$121,$AG$122,$AG$123,$AG$124,$AG$125,$AG$126,$AG$127,$AG$128),""),AU47)</f>
        <v>41</v>
      </c>
      <c r="AO47" s="16">
        <f t="shared" ref="AO47:AS47" ca="1" si="97">IF(AND($AP$9=1,OR($AT47&lt;&gt;0,$AO$9=1)),IF(AO$19&lt;=$AM47,CHOOSE(RANDBETWEEN(1,$AL47),$AG$119,$AG$120,$AG$121,$AG$122,$AG$123,$AG$124,$AG$125,$AG$126,$AG$127,$AG$128),""),AV47)</f>
        <v>14</v>
      </c>
      <c r="AP47" s="16" t="str">
        <f t="shared" ca="1" si="97"/>
        <v/>
      </c>
      <c r="AQ47" s="16" t="str">
        <f t="shared" ca="1" si="97"/>
        <v/>
      </c>
      <c r="AR47" s="16" t="str">
        <f t="shared" ca="1" si="97"/>
        <v/>
      </c>
      <c r="AS47" s="16" t="str">
        <f t="shared" ca="1" si="97"/>
        <v/>
      </c>
      <c r="AT47" s="70">
        <f t="shared" ca="1" si="79"/>
        <v>0</v>
      </c>
      <c r="AU47" s="15">
        <f t="shared" ca="1" si="87"/>
        <v>41</v>
      </c>
      <c r="AV47" s="16">
        <f t="shared" ca="1" si="80"/>
        <v>14</v>
      </c>
      <c r="AW47" s="16" t="str">
        <f t="shared" ca="1" si="81"/>
        <v/>
      </c>
      <c r="AX47" s="16" t="str">
        <f t="shared" ca="1" si="82"/>
        <v/>
      </c>
      <c r="AY47" s="16" t="str">
        <f t="shared" ca="1" si="83"/>
        <v/>
      </c>
      <c r="AZ47" s="30" t="str">
        <f t="shared" ca="1" si="84"/>
        <v/>
      </c>
    </row>
    <row r="48" spans="2:52" x14ac:dyDescent="0.25">
      <c r="B48" s="70">
        <f t="shared" si="0"/>
        <v>1</v>
      </c>
      <c r="C48" s="70">
        <f ca="1">IFERROR(HLOOKUP(ANS!C47,$M$21:$R$21,1,FALSE),0)+IFERROR(HLOOKUP(ANS!C47,$M$31:$R$31,1,FALSE),0)+IFERROR(HLOOKUP(ANS!C47,$M$41:$R$41,1,FALSE),0)+IFERROR(HLOOKUP(ANS!C47,$M$51:$R$51,1,FALSE),0)+IFERROR(HLOOKUP(ANS!C47,$M$61:$R$61,1,FALSE),0)+IFERROR(HLOOKUP(ANS!C47,$M$71:$R$71,1,FALSE),0)+IFERROR(HLOOKUP(ANS!C47,$M$81:$R$81,1,FALSE),0)</f>
        <v>168</v>
      </c>
      <c r="D48" s="70">
        <f ca="1">IF(C48&gt;=ANS!C47,0,1)</f>
        <v>0</v>
      </c>
      <c r="E48" s="70" t="str">
        <f ca="1">IF(D48,ANS!C47,"")</f>
        <v/>
      </c>
      <c r="F48" s="81" t="str">
        <f ca="1">IFERROR(SMALL($E$6:$E$50,ANS!B47),"")</f>
        <v/>
      </c>
      <c r="G48" s="70"/>
      <c r="H48" s="70"/>
      <c r="J48" s="70">
        <v>8</v>
      </c>
      <c r="K48" s="70">
        <f ca="1">MAX(1,$G$178)</f>
        <v>1</v>
      </c>
      <c r="L48" s="52">
        <f>WEIGHTS!F56</f>
        <v>1</v>
      </c>
      <c r="M48" s="68">
        <f t="shared" ref="M48:R48" ca="1" si="98">IF(AND($O$9=1,OR($S48&lt;&gt;0,$N$9=1)),IF(M$19&lt;=$L48,CHOOSE(RANDBETWEEN(1,$K48),$F$178,$F$179),""),T48)</f>
        <v>132</v>
      </c>
      <c r="N48" s="69" t="str">
        <f t="shared" ca="1" si="98"/>
        <v/>
      </c>
      <c r="O48" s="69" t="str">
        <f t="shared" ca="1" si="98"/>
        <v/>
      </c>
      <c r="P48" s="69" t="str">
        <f t="shared" ca="1" si="98"/>
        <v/>
      </c>
      <c r="Q48" s="69" t="str">
        <f t="shared" ca="1" si="98"/>
        <v/>
      </c>
      <c r="R48" s="69" t="str">
        <f t="shared" ca="1" si="98"/>
        <v/>
      </c>
      <c r="S48" s="70">
        <f t="shared" ca="1" si="71"/>
        <v>0</v>
      </c>
      <c r="T48" s="15">
        <f t="shared" ca="1" si="72"/>
        <v>132</v>
      </c>
      <c r="U48" s="16" t="str">
        <f t="shared" ca="1" si="73"/>
        <v/>
      </c>
      <c r="V48" s="16" t="str">
        <f t="shared" ca="1" si="74"/>
        <v/>
      </c>
      <c r="W48" s="16" t="str">
        <f t="shared" ca="1" si="75"/>
        <v/>
      </c>
      <c r="X48" s="16" t="str">
        <f t="shared" ca="1" si="76"/>
        <v/>
      </c>
      <c r="Y48" s="30" t="str">
        <f t="shared" ca="1" si="77"/>
        <v/>
      </c>
      <c r="Z48" s="82"/>
      <c r="AB48" s="1"/>
      <c r="AC48" s="70">
        <f t="shared" si="36"/>
        <v>3</v>
      </c>
      <c r="AD48" s="70">
        <f ca="1">IFERROR(HLOOKUP(ANS!M47,$AN$23:$AS$23,1,FALSE),0)+IFERROR(HLOOKUP(ANS!M47,$AN$33:$AS$33,1,FALSE),0)+IFERROR(HLOOKUP(ANS!M47,$AN$43:$AS$43,1,FALSE),0)+IFERROR(HLOOKUP(ANS!M47,$AN$53:$AS$53,1,FALSE),0)+IFERROR(HLOOKUP(ANS!M47,$AN$63:$AS$63,1,FALSE),0)+IFERROR(HLOOKUP(ANS!M47,$AN$73:$AS$73,1,FALSE),0)+IFERROR(HLOOKUP(ANS!M47,$AN$83:$AS$83,1,FALSE),0)</f>
        <v>83</v>
      </c>
      <c r="AE48" s="70">
        <f ca="1">IF(AD48&gt;=ANS!M47,0,1)</f>
        <v>0</v>
      </c>
      <c r="AF48" s="70" t="str">
        <f ca="1">IF(AE48,ANS!M47,"")</f>
        <v/>
      </c>
      <c r="AG48" s="81" t="str">
        <f ca="1">IFERROR(SMALL($AF$26:$AF$60,ANS!L47),"")</f>
        <v/>
      </c>
      <c r="AH48" s="70"/>
      <c r="AI48" s="70"/>
      <c r="AK48" s="70">
        <v>8</v>
      </c>
      <c r="AL48" s="70"/>
      <c r="AM48" s="52">
        <f>WEIGHTS!F69</f>
        <v>0</v>
      </c>
      <c r="AN48" s="68"/>
      <c r="AO48" s="69"/>
      <c r="AP48" s="69"/>
      <c r="AQ48" s="69"/>
      <c r="AR48" s="69"/>
      <c r="AS48" s="69"/>
      <c r="AT48" s="70"/>
      <c r="AU48" s="15"/>
      <c r="AV48" s="16"/>
      <c r="AW48" s="16"/>
      <c r="AX48" s="16"/>
      <c r="AY48" s="16"/>
      <c r="AZ48" s="30"/>
    </row>
    <row r="49" spans="2:52" x14ac:dyDescent="0.25">
      <c r="B49" s="70">
        <f t="shared" si="0"/>
        <v>1</v>
      </c>
      <c r="C49" s="70">
        <f ca="1">IFERROR(HLOOKUP(ANS!C48,$M$21:$R$21,1,FALSE),0)+IFERROR(HLOOKUP(ANS!C48,$M$31:$R$31,1,FALSE),0)+IFERROR(HLOOKUP(ANS!C48,$M$41:$R$41,1,FALSE),0)+IFERROR(HLOOKUP(ANS!C48,$M$51:$R$51,1,FALSE),0)+IFERROR(HLOOKUP(ANS!C48,$M$61:$R$61,1,FALSE),0)+IFERROR(HLOOKUP(ANS!C48,$M$71:$R$71,1,FALSE),0)+IFERROR(HLOOKUP(ANS!C48,$M$81:$R$81,1,FALSE),0)</f>
        <v>174</v>
      </c>
      <c r="D49" s="70">
        <f ca="1">IF(C49&gt;=ANS!C48,0,1)</f>
        <v>0</v>
      </c>
      <c r="E49" s="70" t="str">
        <f ca="1">IF(D49,ANS!C48,"")</f>
        <v/>
      </c>
      <c r="F49" s="81" t="str">
        <f ca="1">IFERROR(SMALL($E$6:$E$50,ANS!B48),"")</f>
        <v/>
      </c>
      <c r="G49" s="70"/>
      <c r="H49" s="70"/>
      <c r="J49" s="71">
        <v>9</v>
      </c>
      <c r="K49" s="71">
        <f ca="1">MAX(1,$G$180)</f>
        <v>1</v>
      </c>
      <c r="L49" s="34">
        <f>WEIGHTS!F57</f>
        <v>0</v>
      </c>
      <c r="M49" s="72" t="str">
        <f t="shared" ref="M49:R49" ca="1" si="99">IF(AND($O$9=1,OR($S49&lt;&gt;0,$N$9=1)),IF(M$19&lt;=$L49,CHOOSE(RANDBETWEEN(1,$K49),$F$180,$F$181),""),T49)</f>
        <v/>
      </c>
      <c r="N49" s="73" t="str">
        <f t="shared" ca="1" si="99"/>
        <v/>
      </c>
      <c r="O49" s="73" t="str">
        <f t="shared" ca="1" si="99"/>
        <v/>
      </c>
      <c r="P49" s="73" t="str">
        <f t="shared" ca="1" si="99"/>
        <v/>
      </c>
      <c r="Q49" s="73" t="str">
        <f t="shared" ca="1" si="99"/>
        <v/>
      </c>
      <c r="R49" s="73" t="str">
        <f t="shared" ca="1" si="99"/>
        <v/>
      </c>
      <c r="S49" s="71">
        <f t="shared" ca="1" si="71"/>
        <v>0</v>
      </c>
      <c r="T49" s="7" t="str">
        <f t="shared" ca="1" si="72"/>
        <v/>
      </c>
      <c r="U49" s="19" t="str">
        <f t="shared" ca="1" si="73"/>
        <v/>
      </c>
      <c r="V49" s="19" t="str">
        <f t="shared" ca="1" si="74"/>
        <v/>
      </c>
      <c r="W49" s="19" t="str">
        <f t="shared" ca="1" si="75"/>
        <v/>
      </c>
      <c r="X49" s="19" t="str">
        <f t="shared" ca="1" si="76"/>
        <v/>
      </c>
      <c r="Y49" s="31" t="str">
        <f t="shared" ca="1" si="77"/>
        <v/>
      </c>
      <c r="Z49" s="82"/>
      <c r="AB49" s="1"/>
      <c r="AC49" s="70">
        <f t="shared" si="36"/>
        <v>3</v>
      </c>
      <c r="AD49" s="70">
        <f ca="1">IFERROR(HLOOKUP(ANS!M48,$AN$23:$AS$23,1,FALSE),0)+IFERROR(HLOOKUP(ANS!M48,$AN$33:$AS$33,1,FALSE),0)+IFERROR(HLOOKUP(ANS!M48,$AN$43:$AS$43,1,FALSE),0)+IFERROR(HLOOKUP(ANS!M48,$AN$53:$AS$53,1,FALSE),0)+IFERROR(HLOOKUP(ANS!M48,$AN$63:$AS$63,1,FALSE),0)+IFERROR(HLOOKUP(ANS!M48,$AN$73:$AS$73,1,FALSE),0)+IFERROR(HLOOKUP(ANS!M48,$AN$83:$AS$83,1,FALSE),0)</f>
        <v>89</v>
      </c>
      <c r="AE49" s="70">
        <f ca="1">IF(AD49&gt;=ANS!M48,0,1)</f>
        <v>0</v>
      </c>
      <c r="AF49" s="70" t="str">
        <f ca="1">IF(AE49,ANS!M48,"")</f>
        <v/>
      </c>
      <c r="AG49" s="81" t="str">
        <f ca="1">IFERROR(SMALL($AF$26:$AF$60,ANS!L48),"")</f>
        <v/>
      </c>
      <c r="AH49" s="70"/>
      <c r="AI49" s="70"/>
      <c r="AK49" s="71">
        <v>9</v>
      </c>
      <c r="AL49" s="71">
        <f ca="1">MAX(1,$AH$129)</f>
        <v>1</v>
      </c>
      <c r="AM49" s="52">
        <f>WEIGHTS!F70</f>
        <v>0</v>
      </c>
      <c r="AN49" s="72" t="str">
        <f ca="1">IF(AND($AP$9=1,OR($AT49&lt;&gt;0,$AO$9=1)),IF(AN$19&lt;=$AM49,CHOOSE(RANDBETWEEN(1,$AL49),$AG$129),""),AU49)</f>
        <v/>
      </c>
      <c r="AO49" s="73" t="str">
        <f t="shared" ref="AO49:AS49" ca="1" si="100">IF(AND($AP$9=1,OR($AT49&lt;&gt;0,$AO$9=1)),IF(AO$19&lt;=$AM49,CHOOSE(RANDBETWEEN(1,$AL49),$AG$129),""),AV49)</f>
        <v/>
      </c>
      <c r="AP49" s="73" t="str">
        <f t="shared" ca="1" si="100"/>
        <v/>
      </c>
      <c r="AQ49" s="73" t="str">
        <f t="shared" ca="1" si="100"/>
        <v/>
      </c>
      <c r="AR49" s="73" t="str">
        <f t="shared" ca="1" si="100"/>
        <v/>
      </c>
      <c r="AS49" s="73" t="str">
        <f t="shared" ca="1" si="100"/>
        <v/>
      </c>
      <c r="AT49" s="71">
        <f ca="1">ROUND(SUMPRODUCT(1/COUNTIF(AN49:AS49,AN49:AS49))-IFERROR(COUNTBLANK(AN49:AS49)/COUNTBLANK(AN49:AS49),0)-AM49,0)</f>
        <v>0</v>
      </c>
      <c r="AU49" s="7" t="str">
        <f t="shared" ca="1" si="87"/>
        <v/>
      </c>
      <c r="AV49" s="19" t="str">
        <f t="shared" ca="1" si="80"/>
        <v/>
      </c>
      <c r="AW49" s="19" t="str">
        <f t="shared" ca="1" si="81"/>
        <v/>
      </c>
      <c r="AX49" s="19" t="str">
        <f t="shared" ca="1" si="82"/>
        <v/>
      </c>
      <c r="AY49" s="19" t="str">
        <f t="shared" ca="1" si="83"/>
        <v/>
      </c>
      <c r="AZ49" s="31" t="str">
        <f t="shared" ca="1" si="84"/>
        <v/>
      </c>
    </row>
    <row r="50" spans="2:52" x14ac:dyDescent="0.25">
      <c r="B50" s="71">
        <f t="shared" si="0"/>
        <v>1</v>
      </c>
      <c r="C50" s="71">
        <f ca="1">IFERROR(HLOOKUP(ANS!C49,$M$21:$R$21,1,FALSE),0)+IFERROR(HLOOKUP(ANS!C49,$M$31:$R$31,1,FALSE),0)+IFERROR(HLOOKUP(ANS!C49,$M$41:$R$41,1,FALSE),0)+IFERROR(HLOOKUP(ANS!C49,$M$51:$R$51,1,FALSE),0)+IFERROR(HLOOKUP(ANS!C49,$M$61:$R$61,1,FALSE),0)+IFERROR(HLOOKUP(ANS!C49,$M$71:$R$71,1,FALSE),0)+IFERROR(HLOOKUP(ANS!C49,$M$81:$R$81,1,FALSE),0)</f>
        <v>176</v>
      </c>
      <c r="D50" s="71">
        <f ca="1">IF(C50&gt;=ANS!C49,0,1)</f>
        <v>0</v>
      </c>
      <c r="E50" s="71" t="str">
        <f ca="1">IF(D50,ANS!C49,"")</f>
        <v/>
      </c>
      <c r="F50" s="45" t="str">
        <f ca="1">IFERROR(SMALL($E$6:$E$50,ANS!B49),"")</f>
        <v/>
      </c>
      <c r="G50" s="71"/>
      <c r="H50" s="71"/>
      <c r="J50" s="76"/>
      <c r="K50" s="76"/>
      <c r="L50" s="76"/>
      <c r="M50" s="168" t="s">
        <v>50</v>
      </c>
      <c r="N50" s="169"/>
      <c r="O50" s="169"/>
      <c r="P50" s="169"/>
      <c r="Q50" s="169"/>
      <c r="R50" s="170"/>
      <c r="S50" s="76">
        <f ca="1">COUNTIF(M51:R59,0)</f>
        <v>0</v>
      </c>
      <c r="T50" s="168" t="s">
        <v>50</v>
      </c>
      <c r="U50" s="169"/>
      <c r="V50" s="169"/>
      <c r="W50" s="169"/>
      <c r="X50" s="169"/>
      <c r="Y50" s="170"/>
      <c r="Z50" s="82"/>
      <c r="AB50" s="1"/>
      <c r="AC50" s="70">
        <f t="shared" si="36"/>
        <v>3</v>
      </c>
      <c r="AD50" s="70">
        <f ca="1">IFERROR(HLOOKUP(ANS!M49,$AN$23:$AS$23,1,FALSE),0)+IFERROR(HLOOKUP(ANS!M49,$AN$33:$AS$33,1,FALSE),0)+IFERROR(HLOOKUP(ANS!M49,$AN$43:$AS$43,1,FALSE),0)+IFERROR(HLOOKUP(ANS!M49,$AN$53:$AS$53,1,FALSE),0)+IFERROR(HLOOKUP(ANS!M49,$AN$63:$AS$63,1,FALSE),0)+IFERROR(HLOOKUP(ANS!M49,$AN$73:$AS$73,1,FALSE),0)+IFERROR(HLOOKUP(ANS!M49,$AN$83:$AS$83,1,FALSE),0)</f>
        <v>94</v>
      </c>
      <c r="AE50" s="70">
        <f ca="1">IF(AD50&gt;=ANS!M49,0,1)</f>
        <v>0</v>
      </c>
      <c r="AF50" s="70" t="str">
        <f ca="1">IF(AE50,ANS!M49,"")</f>
        <v/>
      </c>
      <c r="AG50" s="81" t="str">
        <f ca="1">IFERROR(SMALL($AF$26:$AF$60,ANS!L49),"")</f>
        <v/>
      </c>
      <c r="AH50" s="70"/>
      <c r="AI50" s="70"/>
      <c r="AK50" s="76"/>
      <c r="AL50" s="76"/>
      <c r="AM50" s="76"/>
      <c r="AN50" s="168" t="s">
        <v>50</v>
      </c>
      <c r="AO50" s="169"/>
      <c r="AP50" s="169"/>
      <c r="AQ50" s="169"/>
      <c r="AR50" s="169"/>
      <c r="AS50" s="170"/>
      <c r="AT50" s="76">
        <f ca="1">COUNTIF(AN51:AS59,0)</f>
        <v>0</v>
      </c>
      <c r="AU50" s="168" t="s">
        <v>50</v>
      </c>
      <c r="AV50" s="169"/>
      <c r="AW50" s="169"/>
      <c r="AX50" s="169"/>
      <c r="AY50" s="169"/>
      <c r="AZ50" s="170"/>
    </row>
    <row r="51" spans="2:52" x14ac:dyDescent="0.25">
      <c r="B51" s="32">
        <v>2</v>
      </c>
      <c r="C51" s="32">
        <f ca="1">IFERROR(HLOOKUP(ANS!C50,$M$22:$R$22,1,FALSE),0)+IFERROR(HLOOKUP(ANS!C50,$M$32:$R$32,1,FALSE),0)+IFERROR(HLOOKUP(ANS!C50,$M$42:$R$42,1,FALSE),0)+IFERROR(HLOOKUP(ANS!C50,$M$52:$R$52,1,FALSE),0)+IFERROR(HLOOKUP(ANS!C50,$M$62:$R$62,1,FALSE),0)+IFERROR(HLOOKUP(ANS!C50,$M$72:$R$72,1,FALSE),0)+IFERROR(HLOOKUP(ANS!C50,$M$82:$R$82,1,FALSE),0)</f>
        <v>36</v>
      </c>
      <c r="D51" s="32">
        <f ca="1">IF(C51&gt;=ANS!C50,0,1)</f>
        <v>0</v>
      </c>
      <c r="E51" s="32" t="str">
        <f ca="1">IF(D51,ANS!C50,"")</f>
        <v/>
      </c>
      <c r="F51" s="84">
        <f ca="1">IFERROR(SMALL($E$51:$E$59,ANS!B50),"")</f>
        <v>97</v>
      </c>
      <c r="G51" s="32">
        <f ca="1">COUNT(F51:F59)</f>
        <v>1</v>
      </c>
      <c r="H51" s="51">
        <f ca="1">G51-L92</f>
        <v>0</v>
      </c>
      <c r="J51" s="70">
        <v>1</v>
      </c>
      <c r="K51" s="70">
        <f ca="1">MAX(1,$G$6)</f>
        <v>7</v>
      </c>
      <c r="L51" s="52">
        <f>WEIGHTS!G49</f>
        <v>5</v>
      </c>
      <c r="M51" s="77">
        <f t="shared" ref="M51:R51" ca="1" si="101">IF(AND($O$10=1,OR($S51&lt;&gt;0,$N$10=1)),IF(M$19&lt;=$L51,CHOOSE(RANDBETWEEN(1,$K51),$F$6,$F$7,$F$8,$F$9,$F$10,$F$11,$F$12,$F$13,$F$14,$F$15,$F$16,$F$17,$F$18,$F$19,$F$20,$F$21,$F$22,$F$23,$F$24,$F$25,$F$26,$F$27,$F$28,$F$29,$F$30,$F$31,$F$32,$F$33,$F$34,$F$35,$F$36,$F$37,$F$38,$F$39,$F$40,$F$41,$F$42,$F$43,$F$44,$F$45,$F$46,$F$47,$F$48,$F$49,$F$50),""),T51)</f>
        <v>59</v>
      </c>
      <c r="N51" s="78">
        <f t="shared" ca="1" si="101"/>
        <v>49</v>
      </c>
      <c r="O51" s="78">
        <f t="shared" ca="1" si="101"/>
        <v>12</v>
      </c>
      <c r="P51" s="78">
        <f t="shared" ca="1" si="101"/>
        <v>60</v>
      </c>
      <c r="Q51" s="78">
        <f t="shared" ca="1" si="101"/>
        <v>51</v>
      </c>
      <c r="R51" s="78" t="str">
        <f t="shared" ca="1" si="101"/>
        <v/>
      </c>
      <c r="S51" s="32">
        <f t="shared" ref="S51:S59" ca="1" si="102">ROUND(SUMPRODUCT(1/COUNTIF(M51:R51,M51:R51))-IFERROR(COUNTBLANK(M51:R51)/COUNTBLANK(M51:R51),0)-L51,0)</f>
        <v>0</v>
      </c>
      <c r="T51" s="77">
        <f t="shared" ref="T51:T59" ca="1" si="103">IFERROR(IF($O$10=0,0,M51),0)</f>
        <v>59</v>
      </c>
      <c r="U51" s="78">
        <f t="shared" ref="U51:U59" ca="1" si="104">IFERROR(IF($O$10=0,0,N51),0)</f>
        <v>49</v>
      </c>
      <c r="V51" s="78">
        <f t="shared" ref="V51:V59" ca="1" si="105">IFERROR(IF($O$10=0,0,O51),0)</f>
        <v>12</v>
      </c>
      <c r="W51" s="78">
        <f t="shared" ref="W51:W59" ca="1" si="106">IFERROR(IF($O$10=0,0,P51),0)</f>
        <v>60</v>
      </c>
      <c r="X51" s="78">
        <f t="shared" ref="X51:X59" ca="1" si="107">IFERROR(IF($O$10=0,0,Q51),0)</f>
        <v>51</v>
      </c>
      <c r="Y51" s="79" t="str">
        <f t="shared" ref="Y51:Y59" ca="1" si="108">IFERROR(IF($O$10=0,0,R51),0)</f>
        <v/>
      </c>
      <c r="Z51" s="82"/>
      <c r="AB51" s="1"/>
      <c r="AC51" s="70">
        <f t="shared" si="36"/>
        <v>3</v>
      </c>
      <c r="AD51" s="70">
        <f ca="1">IFERROR(HLOOKUP(ANS!M50,$AN$23:$AS$23,1,FALSE),0)+IFERROR(HLOOKUP(ANS!M50,$AN$33:$AS$33,1,FALSE),0)+IFERROR(HLOOKUP(ANS!M50,$AN$43:$AS$43,1,FALSE),0)+IFERROR(HLOOKUP(ANS!M50,$AN$53:$AS$53,1,FALSE),0)+IFERROR(HLOOKUP(ANS!M50,$AN$63:$AS$63,1,FALSE),0)+IFERROR(HLOOKUP(ANS!M50,$AN$73:$AS$73,1,FALSE),0)+IFERROR(HLOOKUP(ANS!M50,$AN$83:$AS$83,1,FALSE),0)</f>
        <v>96</v>
      </c>
      <c r="AE51" s="70">
        <f ca="1">IF(AD51&gt;=ANS!M50,0,1)</f>
        <v>0</v>
      </c>
      <c r="AF51" s="70" t="str">
        <f ca="1">IF(AE51,ANS!M50,"")</f>
        <v/>
      </c>
      <c r="AG51" s="81" t="str">
        <f ca="1">IFERROR(SMALL($AF$26:$AF$60,ANS!L50),"")</f>
        <v/>
      </c>
      <c r="AH51" s="70"/>
      <c r="AI51" s="52"/>
      <c r="AK51" s="70">
        <v>1</v>
      </c>
      <c r="AL51" s="70">
        <f ca="1">MAX(1,$AH$6)</f>
        <v>2</v>
      </c>
      <c r="AM51" s="52">
        <f>WEIGHTS!G62</f>
        <v>2</v>
      </c>
      <c r="AN51" s="77">
        <f t="shared" ref="AN51:AS51" ca="1" si="109">IF(AND($AP$10=1,OR($AT51&lt;&gt;0,$AO$10=1)),IF(AN$19&lt;=$AM51,CHOOSE(RANDBETWEEN(1,$AL51),$AG$6,$AG$7,$AG$8,$AG$9,$AG$10,$AG$11,$AG$12,$AG$13,$AG$14,$AG$15,$AG$16,$AG$17,$AG$18,$AG$19),""),AU51)</f>
        <v>8</v>
      </c>
      <c r="AO51" s="78">
        <f t="shared" ca="1" si="109"/>
        <v>36</v>
      </c>
      <c r="AP51" s="78" t="str">
        <f t="shared" ca="1" si="109"/>
        <v/>
      </c>
      <c r="AQ51" s="78" t="str">
        <f t="shared" ca="1" si="109"/>
        <v/>
      </c>
      <c r="AR51" s="78" t="str">
        <f t="shared" ca="1" si="109"/>
        <v/>
      </c>
      <c r="AS51" s="78" t="str">
        <f t="shared" ca="1" si="109"/>
        <v/>
      </c>
      <c r="AT51" s="32">
        <f t="shared" ref="AT51:AT57" ca="1" si="110">ROUND(SUMPRODUCT(1/COUNTIF(AN51:AS51,AN51:AS51))-IFERROR(COUNTBLANK(AN51:AS51)/COUNTBLANK(AN51:AS51),0)-AM51,0)</f>
        <v>0</v>
      </c>
      <c r="AU51" s="77">
        <f ca="1">IFERROR(IF($AP$10=0,0,AN51),0)</f>
        <v>8</v>
      </c>
      <c r="AV51" s="78">
        <f t="shared" ref="AV51:AV59" ca="1" si="111">IFERROR(IF($AP$10=0,0,AO51),0)</f>
        <v>36</v>
      </c>
      <c r="AW51" s="78" t="str">
        <f t="shared" ref="AW51:AW59" ca="1" si="112">IFERROR(IF($AP$10=0,0,AP51),0)</f>
        <v/>
      </c>
      <c r="AX51" s="78" t="str">
        <f t="shared" ref="AX51:AX59" ca="1" si="113">IFERROR(IF($AP$10=0,0,AQ51),0)</f>
        <v/>
      </c>
      <c r="AY51" s="78" t="str">
        <f t="shared" ref="AY51:AY59" ca="1" si="114">IFERROR(IF($AP$10=0,0,AR51),0)</f>
        <v/>
      </c>
      <c r="AZ51" s="79" t="str">
        <f t="shared" ref="AZ51:AZ59" ca="1" si="115">IFERROR(IF($AP$10=0,0,AS51),0)</f>
        <v/>
      </c>
    </row>
    <row r="52" spans="2:52" x14ac:dyDescent="0.25">
      <c r="B52" s="70">
        <f>B51</f>
        <v>2</v>
      </c>
      <c r="C52" s="70">
        <f ca="1">IFERROR(HLOOKUP(ANS!C51,$M$22:$R$22,1,FALSE),0)+IFERROR(HLOOKUP(ANS!C51,$M$32:$R$32,1,FALSE),0)+IFERROR(HLOOKUP(ANS!C51,$M$42:$R$42,1,FALSE),0)+IFERROR(HLOOKUP(ANS!C51,$M$52:$R$52,1,FALSE),0)+IFERROR(HLOOKUP(ANS!C51,$M$62:$R$62,1,FALSE),0)+IFERROR(HLOOKUP(ANS!C51,$M$72:$R$72,1,FALSE),0)+IFERROR(HLOOKUP(ANS!C51,$M$82:$R$82,1,FALSE),0)</f>
        <v>47</v>
      </c>
      <c r="D52" s="70">
        <f ca="1">IF(C52&gt;=ANS!C51,0,1)</f>
        <v>0</v>
      </c>
      <c r="E52" s="70" t="str">
        <f ca="1">IF(D52,ANS!C51,"")</f>
        <v/>
      </c>
      <c r="F52" s="81" t="str">
        <f ca="1">IFERROR(SMALL($E$51:$E$59,ANS!B51),"")</f>
        <v/>
      </c>
      <c r="G52" s="70"/>
      <c r="H52" s="70"/>
      <c r="J52" s="70">
        <v>2</v>
      </c>
      <c r="K52" s="70">
        <f ca="1">MAX(1,$G$51)</f>
        <v>1</v>
      </c>
      <c r="L52" s="52">
        <f>WEIGHTS!G50</f>
        <v>2</v>
      </c>
      <c r="M52" s="15">
        <f t="shared" ref="M52:R52" ca="1" si="116">IF(AND($O$10=1,OR($S52&lt;&gt;0,$N$10=1)),IF(M$19&lt;=$L52,CHOOSE(RANDBETWEEN(1,$K52),$F$51,$F$52,$F$53,$F$54,$F$55,$F$56,$F$57,$F$58,$F$59),""),T52)</f>
        <v>55</v>
      </c>
      <c r="N52" s="16">
        <f t="shared" ca="1" si="116"/>
        <v>163</v>
      </c>
      <c r="O52" s="16" t="str">
        <f t="shared" ca="1" si="116"/>
        <v/>
      </c>
      <c r="P52" s="16" t="str">
        <f t="shared" ca="1" si="116"/>
        <v/>
      </c>
      <c r="Q52" s="16" t="str">
        <f t="shared" ca="1" si="116"/>
        <v/>
      </c>
      <c r="R52" s="16" t="str">
        <f t="shared" ca="1" si="116"/>
        <v/>
      </c>
      <c r="S52" s="70">
        <f t="shared" ca="1" si="102"/>
        <v>0</v>
      </c>
      <c r="T52" s="15">
        <f t="shared" ca="1" si="103"/>
        <v>55</v>
      </c>
      <c r="U52" s="16">
        <f t="shared" ca="1" si="104"/>
        <v>163</v>
      </c>
      <c r="V52" s="16" t="str">
        <f t="shared" ca="1" si="105"/>
        <v/>
      </c>
      <c r="W52" s="16" t="str">
        <f t="shared" ca="1" si="106"/>
        <v/>
      </c>
      <c r="X52" s="16" t="str">
        <f t="shared" ca="1" si="107"/>
        <v/>
      </c>
      <c r="Y52" s="30" t="str">
        <f t="shared" ca="1" si="108"/>
        <v/>
      </c>
      <c r="Z52" s="82"/>
      <c r="AB52" s="1"/>
      <c r="AC52" s="70">
        <f t="shared" si="36"/>
        <v>3</v>
      </c>
      <c r="AD52" s="70">
        <f ca="1">IFERROR(HLOOKUP(ANS!M51,$AN$23:$AS$23,1,FALSE),0)+IFERROR(HLOOKUP(ANS!M51,$AN$33:$AS$33,1,FALSE),0)+IFERROR(HLOOKUP(ANS!M51,$AN$43:$AS$43,1,FALSE),0)+IFERROR(HLOOKUP(ANS!M51,$AN$53:$AS$53,1,FALSE),0)+IFERROR(HLOOKUP(ANS!M51,$AN$63:$AS$63,1,FALSE),0)+IFERROR(HLOOKUP(ANS!M51,$AN$73:$AS$73,1,FALSE),0)+IFERROR(HLOOKUP(ANS!M51,$AN$83:$AS$83,1,FALSE),0)</f>
        <v>98</v>
      </c>
      <c r="AE52" s="70">
        <f ca="1">IF(AD52&gt;=ANS!M51,0,1)</f>
        <v>0</v>
      </c>
      <c r="AF52" s="70" t="str">
        <f ca="1">IF(AE52,ANS!M51,"")</f>
        <v/>
      </c>
      <c r="AG52" s="81" t="str">
        <f ca="1">IFERROR(SMALL($AF$26:$AF$60,ANS!L51),"")</f>
        <v/>
      </c>
      <c r="AH52" s="70"/>
      <c r="AI52" s="70"/>
      <c r="AK52" s="70">
        <v>2</v>
      </c>
      <c r="AL52" s="70">
        <f ca="1">MAX(1,$AH$20)</f>
        <v>1</v>
      </c>
      <c r="AM52" s="52">
        <f>WEIGHTS!G63</f>
        <v>0</v>
      </c>
      <c r="AN52" s="15" t="str">
        <f t="shared" ref="AN52:AS52" ca="1" si="117">IF(AND($AP$10=1,OR($AT52&lt;&gt;0,$AO$10=1)),IF(AN$19&lt;=$AM52,CHOOSE(RANDBETWEEN(1,$AL52),$AG$20,$AG$21,$AG$22,$AG$23,$AG$24,$AG$25),""),AU52)</f>
        <v/>
      </c>
      <c r="AO52" s="16" t="str">
        <f t="shared" ca="1" si="117"/>
        <v/>
      </c>
      <c r="AP52" s="16" t="str">
        <f t="shared" ca="1" si="117"/>
        <v/>
      </c>
      <c r="AQ52" s="16" t="str">
        <f t="shared" ca="1" si="117"/>
        <v/>
      </c>
      <c r="AR52" s="16" t="str">
        <f t="shared" ca="1" si="117"/>
        <v/>
      </c>
      <c r="AS52" s="16" t="str">
        <f t="shared" ca="1" si="117"/>
        <v/>
      </c>
      <c r="AT52" s="70">
        <f t="shared" ca="1" si="110"/>
        <v>0</v>
      </c>
      <c r="AU52" s="15" t="str">
        <f t="shared" ref="AU52:AU59" ca="1" si="118">IFERROR(IF($AP$10=0,0,AN52),0)</f>
        <v/>
      </c>
      <c r="AV52" s="16" t="str">
        <f t="shared" ca="1" si="111"/>
        <v/>
      </c>
      <c r="AW52" s="16" t="str">
        <f t="shared" ca="1" si="112"/>
        <v/>
      </c>
      <c r="AX52" s="16" t="str">
        <f t="shared" ca="1" si="113"/>
        <v/>
      </c>
      <c r="AY52" s="16" t="str">
        <f t="shared" ca="1" si="114"/>
        <v/>
      </c>
      <c r="AZ52" s="30" t="str">
        <f t="shared" ca="1" si="115"/>
        <v/>
      </c>
    </row>
    <row r="53" spans="2:52" x14ac:dyDescent="0.25">
      <c r="B53" s="70">
        <f t="shared" ref="B53:B59" si="119">B52</f>
        <v>2</v>
      </c>
      <c r="C53" s="70">
        <f ca="1">IFERROR(HLOOKUP(ANS!C52,$M$22:$R$22,1,FALSE),0)+IFERROR(HLOOKUP(ANS!C52,$M$32:$R$32,1,FALSE),0)+IFERROR(HLOOKUP(ANS!C52,$M$42:$R$42,1,FALSE),0)+IFERROR(HLOOKUP(ANS!C52,$M$52:$R$52,1,FALSE),0)+IFERROR(HLOOKUP(ANS!C52,$M$62:$R$62,1,FALSE),0)+IFERROR(HLOOKUP(ANS!C52,$M$72:$R$72,1,FALSE),0)+IFERROR(HLOOKUP(ANS!C52,$M$82:$R$82,1,FALSE),0)</f>
        <v>55</v>
      </c>
      <c r="D53" s="70">
        <f ca="1">IF(C53&gt;=ANS!C52,0,1)</f>
        <v>0</v>
      </c>
      <c r="E53" s="70" t="str">
        <f ca="1">IF(D53,ANS!C52,"")</f>
        <v/>
      </c>
      <c r="F53" s="81" t="str">
        <f ca="1">IFERROR(SMALL($E$51:$E$59,ANS!B52),"")</f>
        <v/>
      </c>
      <c r="G53" s="70"/>
      <c r="H53" s="70"/>
      <c r="J53" s="70">
        <v>3</v>
      </c>
      <c r="K53" s="70">
        <f ca="1">MAX(1,$G$60)</f>
        <v>4</v>
      </c>
      <c r="L53" s="52">
        <f>WEIGHTS!G51</f>
        <v>4</v>
      </c>
      <c r="M53" s="15">
        <f t="shared" ref="M53:R53" ca="1" si="120">IF(AND($O$10=1,OR($S53&lt;&gt;0,$N$10=1)),IF(M$19&lt;=$L53,CHOOSE(RANDBETWEEN(1,$K53),$F$60,$F$61,$F$62,$F$63,$F$64,$F$65,$F$66,$F$67,$F$68,$F$69,$F$70,$F$71,$F$72,$F$73,$F$74,$F$75,$F$76,$F$77,$F$78,$F$79,$F$80,$F$81,$F$82,$F$83,$F$84,$F$85,$F$86,$F$87,$F$88,$F$89,$F$90,$F$91),""),T53)</f>
        <v>28</v>
      </c>
      <c r="N53" s="16">
        <f t="shared" ca="1" si="120"/>
        <v>128</v>
      </c>
      <c r="O53" s="16">
        <f t="shared" ca="1" si="120"/>
        <v>103</v>
      </c>
      <c r="P53" s="16">
        <f t="shared" ca="1" si="120"/>
        <v>121</v>
      </c>
      <c r="Q53" s="16" t="str">
        <f t="shared" ca="1" si="120"/>
        <v/>
      </c>
      <c r="R53" s="16" t="str">
        <f t="shared" ca="1" si="120"/>
        <v/>
      </c>
      <c r="S53" s="70">
        <f t="shared" ca="1" si="102"/>
        <v>0</v>
      </c>
      <c r="T53" s="15">
        <f t="shared" ca="1" si="103"/>
        <v>28</v>
      </c>
      <c r="U53" s="16">
        <f t="shared" ca="1" si="104"/>
        <v>128</v>
      </c>
      <c r="V53" s="16">
        <f t="shared" ca="1" si="105"/>
        <v>103</v>
      </c>
      <c r="W53" s="16">
        <f t="shared" ca="1" si="106"/>
        <v>121</v>
      </c>
      <c r="X53" s="16" t="str">
        <f t="shared" ca="1" si="107"/>
        <v/>
      </c>
      <c r="Y53" s="30" t="str">
        <f t="shared" ca="1" si="108"/>
        <v/>
      </c>
      <c r="Z53" s="82"/>
      <c r="AB53" s="1"/>
      <c r="AC53" s="70">
        <f t="shared" si="36"/>
        <v>3</v>
      </c>
      <c r="AD53" s="70">
        <f ca="1">IFERROR(HLOOKUP(ANS!M52,$AN$23:$AS$23,1,FALSE),0)+IFERROR(HLOOKUP(ANS!M52,$AN$33:$AS$33,1,FALSE),0)+IFERROR(HLOOKUP(ANS!M52,$AN$43:$AS$43,1,FALSE),0)+IFERROR(HLOOKUP(ANS!M52,$AN$53:$AS$53,1,FALSE),0)+IFERROR(HLOOKUP(ANS!M52,$AN$63:$AS$63,1,FALSE),0)+IFERROR(HLOOKUP(ANS!M52,$AN$73:$AS$73,1,FALSE),0)+IFERROR(HLOOKUP(ANS!M52,$AN$83:$AS$83,1,FALSE),0)</f>
        <v>100</v>
      </c>
      <c r="AE53" s="70">
        <f ca="1">IF(AD53&gt;=ANS!M52,0,1)</f>
        <v>0</v>
      </c>
      <c r="AF53" s="70" t="str">
        <f ca="1">IF(AE53,ANS!M52,"")</f>
        <v/>
      </c>
      <c r="AG53" s="81" t="str">
        <f ca="1">IFERROR(SMALL($AF$26:$AF$60,ANS!L52),"")</f>
        <v/>
      </c>
      <c r="AH53" s="70"/>
      <c r="AI53" s="70"/>
      <c r="AK53" s="70">
        <v>3</v>
      </c>
      <c r="AL53" s="70">
        <f ca="1">MAX(1,$AH$26)</f>
        <v>5</v>
      </c>
      <c r="AM53" s="52">
        <f>WEIGHTS!G64</f>
        <v>5</v>
      </c>
      <c r="AN53" s="15">
        <f t="shared" ref="AN53:AS53" ca="1" si="121">IF(AND($AP$10=1,OR($AT53&lt;&gt;0,$AO$10=1)),IF(AN$19&lt;=$AM53,CHOOSE(RANDBETWEEN(1,$AL53),$AG$26,$AG$27,$AG$28,$AG$29,$AG$30,$AG$31,$AG$32,$AG$33,$AG$34,$AG$35,$AG$36,$AG$37,$AG$38,$AG$39,$AG$40,$AG$41,$AG$42,$AG$43,$AG$44,$AG$45,$AG$46,$AG$47,$AG$48,$AG$49,$AG$50,$AG$51,$AG$52,$AG$53,$AG$54,$AG$55,$AG$56,$AG$57,$AG$58,$AG$59,$AG$60),""),AU53)</f>
        <v>96</v>
      </c>
      <c r="AO53" s="16">
        <f t="shared" ca="1" si="121"/>
        <v>25</v>
      </c>
      <c r="AP53" s="16">
        <f t="shared" ca="1" si="121"/>
        <v>52</v>
      </c>
      <c r="AQ53" s="16">
        <f t="shared" ca="1" si="121"/>
        <v>83</v>
      </c>
      <c r="AR53" s="16">
        <f t="shared" ca="1" si="121"/>
        <v>48</v>
      </c>
      <c r="AS53" s="16" t="str">
        <f t="shared" ca="1" si="121"/>
        <v/>
      </c>
      <c r="AT53" s="70">
        <f t="shared" ca="1" si="110"/>
        <v>0</v>
      </c>
      <c r="AU53" s="15">
        <f t="shared" ca="1" si="118"/>
        <v>96</v>
      </c>
      <c r="AV53" s="16">
        <f t="shared" ca="1" si="111"/>
        <v>25</v>
      </c>
      <c r="AW53" s="16">
        <f t="shared" ca="1" si="112"/>
        <v>52</v>
      </c>
      <c r="AX53" s="16">
        <f t="shared" ca="1" si="113"/>
        <v>83</v>
      </c>
      <c r="AY53" s="16">
        <f t="shared" ca="1" si="114"/>
        <v>48</v>
      </c>
      <c r="AZ53" s="30" t="str">
        <f t="shared" ca="1" si="115"/>
        <v/>
      </c>
    </row>
    <row r="54" spans="2:52" x14ac:dyDescent="0.25">
      <c r="B54" s="70">
        <f t="shared" si="119"/>
        <v>2</v>
      </c>
      <c r="C54" s="70">
        <f ca="1">IFERROR(HLOOKUP(ANS!C53,$M$22:$R$22,1,FALSE),0)+IFERROR(HLOOKUP(ANS!C53,$M$32:$R$32,1,FALSE),0)+IFERROR(HLOOKUP(ANS!C53,$M$42:$R$42,1,FALSE),0)+IFERROR(HLOOKUP(ANS!C53,$M$52:$R$52,1,FALSE),0)+IFERROR(HLOOKUP(ANS!C53,$M$62:$R$62,1,FALSE),0)+IFERROR(HLOOKUP(ANS!C53,$M$72:$R$72,1,FALSE),0)+IFERROR(HLOOKUP(ANS!C53,$M$82:$R$82,1,FALSE),0)</f>
        <v>74</v>
      </c>
      <c r="D54" s="70">
        <f ca="1">IF(C54&gt;=ANS!C53,0,1)</f>
        <v>0</v>
      </c>
      <c r="E54" s="70" t="str">
        <f ca="1">IF(D54,ANS!C53,"")</f>
        <v/>
      </c>
      <c r="F54" s="81" t="str">
        <f ca="1">IFERROR(SMALL($E$51:$E$59,ANS!B53),"")</f>
        <v/>
      </c>
      <c r="G54" s="70"/>
      <c r="H54" s="70"/>
      <c r="J54" s="70">
        <v>4</v>
      </c>
      <c r="K54" s="70">
        <f ca="1">MAX(1,$G$92)</f>
        <v>4</v>
      </c>
      <c r="L54" s="52">
        <f>WEIGHTS!G52</f>
        <v>2</v>
      </c>
      <c r="M54" s="15">
        <f t="shared" ref="M54:R54" ca="1" si="122">IF(AND($O$10=1,OR($S54&lt;&gt;0,$N$10=1)),IF(M$19&lt;=$L54,CHOOSE(RANDBETWEEN(1,$K54),$F$92,$F$93,$F$94,$F$95,$F$96,$F$97,$F$98,$F$99,$F$100,$F$101,$F$102,$F$103,$F$104,$F$105,$F$106,$F$107,$F$108,$F$109,$F$110),""),T54)</f>
        <v>135</v>
      </c>
      <c r="N54" s="16">
        <f t="shared" ca="1" si="122"/>
        <v>7</v>
      </c>
      <c r="O54" s="16" t="str">
        <f t="shared" ca="1" si="122"/>
        <v/>
      </c>
      <c r="P54" s="16" t="str">
        <f t="shared" ca="1" si="122"/>
        <v/>
      </c>
      <c r="Q54" s="16" t="str">
        <f t="shared" ca="1" si="122"/>
        <v/>
      </c>
      <c r="R54" s="16" t="str">
        <f t="shared" ca="1" si="122"/>
        <v/>
      </c>
      <c r="S54" s="70">
        <f t="shared" ca="1" si="102"/>
        <v>0</v>
      </c>
      <c r="T54" s="15">
        <f t="shared" ca="1" si="103"/>
        <v>135</v>
      </c>
      <c r="U54" s="16">
        <f t="shared" ca="1" si="104"/>
        <v>7</v>
      </c>
      <c r="V54" s="16" t="str">
        <f t="shared" ca="1" si="105"/>
        <v/>
      </c>
      <c r="W54" s="16" t="str">
        <f t="shared" ca="1" si="106"/>
        <v/>
      </c>
      <c r="X54" s="16" t="str">
        <f t="shared" ca="1" si="107"/>
        <v/>
      </c>
      <c r="Y54" s="30" t="str">
        <f t="shared" ca="1" si="108"/>
        <v/>
      </c>
      <c r="Z54" s="82"/>
      <c r="AB54" s="1"/>
      <c r="AC54" s="70">
        <f t="shared" si="36"/>
        <v>3</v>
      </c>
      <c r="AD54" s="70">
        <f ca="1">IFERROR(HLOOKUP(ANS!M53,$AN$23:$AS$23,1,FALSE),0)+IFERROR(HLOOKUP(ANS!M53,$AN$33:$AS$33,1,FALSE),0)+IFERROR(HLOOKUP(ANS!M53,$AN$43:$AS$43,1,FALSE),0)+IFERROR(HLOOKUP(ANS!M53,$AN$53:$AS$53,1,FALSE),0)+IFERROR(HLOOKUP(ANS!M53,$AN$63:$AS$63,1,FALSE),0)+IFERROR(HLOOKUP(ANS!M53,$AN$73:$AS$73,1,FALSE),0)+IFERROR(HLOOKUP(ANS!M53,$AN$83:$AS$83,1,FALSE),0)</f>
        <v>102</v>
      </c>
      <c r="AE54" s="70">
        <f ca="1">IF(AD54&gt;=ANS!M53,0,1)</f>
        <v>0</v>
      </c>
      <c r="AF54" s="70" t="str">
        <f ca="1">IF(AE54,ANS!M53,"")</f>
        <v/>
      </c>
      <c r="AG54" s="81" t="str">
        <f ca="1">IFERROR(SMALL($AF$26:$AF$60,ANS!L53),"")</f>
        <v/>
      </c>
      <c r="AH54" s="70"/>
      <c r="AI54" s="70"/>
      <c r="AK54" s="70">
        <v>4</v>
      </c>
      <c r="AL54" s="70">
        <f ca="1">MAX(1,$AH$61)</f>
        <v>3</v>
      </c>
      <c r="AM54" s="52">
        <f>WEIGHTS!G65</f>
        <v>2</v>
      </c>
      <c r="AN54" s="15">
        <f t="shared" ref="AN54:AS54" ca="1" si="123">IF(AND($AP$10=1,OR($AT54&lt;&gt;0,$AO$10=1)),IF(AN$19&lt;=$AM54,CHOOSE(RANDBETWEEN(1,$AL54),$AG$61,$AG$62,$AG$63,$AG$64,$AG$65,$AG$66,$AG$67,$AG$68,$AG$69,$AG$70,$AG$71,$AG$72,$AG$73,$AG$74,$AG$75,$AG$76),""),AU54)</f>
        <v>72</v>
      </c>
      <c r="AO54" s="16">
        <f t="shared" ca="1" si="123"/>
        <v>65</v>
      </c>
      <c r="AP54" s="16" t="str">
        <f t="shared" ca="1" si="123"/>
        <v/>
      </c>
      <c r="AQ54" s="16" t="str">
        <f t="shared" ca="1" si="123"/>
        <v/>
      </c>
      <c r="AR54" s="16" t="str">
        <f t="shared" ca="1" si="123"/>
        <v/>
      </c>
      <c r="AS54" s="16" t="str">
        <f t="shared" ca="1" si="123"/>
        <v/>
      </c>
      <c r="AT54" s="70">
        <f t="shared" ca="1" si="110"/>
        <v>0</v>
      </c>
      <c r="AU54" s="15">
        <f t="shared" ca="1" si="118"/>
        <v>72</v>
      </c>
      <c r="AV54" s="16">
        <f t="shared" ca="1" si="111"/>
        <v>65</v>
      </c>
      <c r="AW54" s="16" t="str">
        <f t="shared" ca="1" si="112"/>
        <v/>
      </c>
      <c r="AX54" s="16" t="str">
        <f t="shared" ca="1" si="113"/>
        <v/>
      </c>
      <c r="AY54" s="16" t="str">
        <f t="shared" ca="1" si="114"/>
        <v/>
      </c>
      <c r="AZ54" s="30" t="str">
        <f t="shared" ca="1" si="115"/>
        <v/>
      </c>
    </row>
    <row r="55" spans="2:52" x14ac:dyDescent="0.25">
      <c r="B55" s="70">
        <f t="shared" si="119"/>
        <v>2</v>
      </c>
      <c r="C55" s="70">
        <f ca="1">IFERROR(HLOOKUP(ANS!C54,$M$22:$R$22,1,FALSE),0)+IFERROR(HLOOKUP(ANS!C54,$M$32:$R$32,1,FALSE),0)+IFERROR(HLOOKUP(ANS!C54,$M$42:$R$42,1,FALSE),0)+IFERROR(HLOOKUP(ANS!C54,$M$52:$R$52,1,FALSE),0)+IFERROR(HLOOKUP(ANS!C54,$M$62:$R$62,1,FALSE),0)+IFERROR(HLOOKUP(ANS!C54,$M$72:$R$72,1,FALSE),0)+IFERROR(HLOOKUP(ANS!C54,$M$82:$R$82,1,FALSE),0)</f>
        <v>86</v>
      </c>
      <c r="D55" s="70">
        <f ca="1">IF(C55&gt;=ANS!C54,0,1)</f>
        <v>0</v>
      </c>
      <c r="E55" s="70" t="str">
        <f ca="1">IF(D55,ANS!C54,"")</f>
        <v/>
      </c>
      <c r="F55" s="81" t="str">
        <f ca="1">IFERROR(SMALL($E$51:$E$59,ANS!B54),"")</f>
        <v/>
      </c>
      <c r="G55" s="70"/>
      <c r="H55" s="70"/>
      <c r="J55" s="70">
        <v>5</v>
      </c>
      <c r="K55" s="70">
        <f ca="1">MAX(1,$G$111)</f>
        <v>6</v>
      </c>
      <c r="L55" s="52">
        <f>WEIGHTS!G53</f>
        <v>5</v>
      </c>
      <c r="M55" s="15">
        <f t="shared" ref="M55:R55" ca="1" si="124">IF(AND($O$10=1,OR($S55&lt;&gt;0,$N$10=1)),IF(M$19&lt;=$L55,CHOOSE(RANDBETWEEN(1,$K55),$F$111,$F$112,$F$113,$F$114,$F$115,$F$116,$F$117,$F$118,$F$119,$F$120,$F$121,$F$122,$F$123,$F$124,$F$125,$F$126,$F$127,$F$128,$F$129,$F$130,$F$131,$F$132,$F$133,$F$134,$F$135,$F$136,$F$137,$F$138,$F$139,$F$140,$F$141,$F$142,$F$143,$F$144,$F$145,$F$146,$F$147,$F$148,$F$149,$F$150,$F$151,$F$152,$F$153),""),T55)</f>
        <v>173</v>
      </c>
      <c r="N55" s="16">
        <f t="shared" ca="1" si="124"/>
        <v>25</v>
      </c>
      <c r="O55" s="16">
        <f t="shared" ca="1" si="124"/>
        <v>3</v>
      </c>
      <c r="P55" s="16">
        <f t="shared" ca="1" si="124"/>
        <v>119</v>
      </c>
      <c r="Q55" s="16">
        <f t="shared" ca="1" si="124"/>
        <v>87</v>
      </c>
      <c r="R55" s="16" t="str">
        <f t="shared" ca="1" si="124"/>
        <v/>
      </c>
      <c r="S55" s="70">
        <f t="shared" ca="1" si="102"/>
        <v>0</v>
      </c>
      <c r="T55" s="15">
        <f t="shared" ca="1" si="103"/>
        <v>173</v>
      </c>
      <c r="U55" s="16">
        <f t="shared" ca="1" si="104"/>
        <v>25</v>
      </c>
      <c r="V55" s="16">
        <f t="shared" ca="1" si="105"/>
        <v>3</v>
      </c>
      <c r="W55" s="16">
        <f t="shared" ca="1" si="106"/>
        <v>119</v>
      </c>
      <c r="X55" s="16">
        <f t="shared" ca="1" si="107"/>
        <v>87</v>
      </c>
      <c r="Y55" s="30" t="str">
        <f t="shared" ca="1" si="108"/>
        <v/>
      </c>
      <c r="Z55" s="82"/>
      <c r="AB55" s="1"/>
      <c r="AC55" s="70">
        <f t="shared" si="36"/>
        <v>3</v>
      </c>
      <c r="AD55" s="70">
        <f ca="1">IFERROR(HLOOKUP(ANS!M54,$AN$23:$AS$23,1,FALSE),0)+IFERROR(HLOOKUP(ANS!M54,$AN$33:$AS$33,1,FALSE),0)+IFERROR(HLOOKUP(ANS!M54,$AN$43:$AS$43,1,FALSE),0)+IFERROR(HLOOKUP(ANS!M54,$AN$53:$AS$53,1,FALSE),0)+IFERROR(HLOOKUP(ANS!M54,$AN$63:$AS$63,1,FALSE),0)+IFERROR(HLOOKUP(ANS!M54,$AN$73:$AS$73,1,FALSE),0)+IFERROR(HLOOKUP(ANS!M54,$AN$83:$AS$83,1,FALSE),0)</f>
        <v>0</v>
      </c>
      <c r="AE55" s="70">
        <f ca="1">IF(AD55&gt;=ANS!M54,0,1)</f>
        <v>1</v>
      </c>
      <c r="AF55" s="70">
        <f ca="1">IF(AE55,ANS!M54,"")</f>
        <v>105</v>
      </c>
      <c r="AG55" s="81" t="str">
        <f ca="1">IFERROR(SMALL($AF$26:$AF$60,ANS!L54),"")</f>
        <v/>
      </c>
      <c r="AH55" s="70"/>
      <c r="AI55" s="70"/>
      <c r="AK55" s="70">
        <v>5</v>
      </c>
      <c r="AL55" s="70">
        <f ca="1">MAX(1,$AH$77)</f>
        <v>3</v>
      </c>
      <c r="AM55" s="52">
        <f>WEIGHTS!G66</f>
        <v>3</v>
      </c>
      <c r="AN55" s="15">
        <f t="shared" ref="AN55:AS55" ca="1" si="125">IF(AND($AP$10=1,OR($AT55&lt;&gt;0,$AO$10=1)),IF(AN$19&lt;=$AM55,CHOOSE(RANDBETWEEN(1,$AL55),$AG$77,$AG$78,$AG$79,$AG$80,$AG$81,$AG$82,$AG$83,$AG$84,$AG$85,$AG$86,$AG$87,$AG$88,$AG$89,$AG$90,$AG$91,$AG$92,$AG$93,$AG$94,$AG$95,$AG$96,$AG$97,$AG$98,$AG$99,$AG$100,$AG$101,$AG$102),""),AU55)</f>
        <v>7</v>
      </c>
      <c r="AO55" s="16">
        <f t="shared" ca="1" si="125"/>
        <v>50</v>
      </c>
      <c r="AP55" s="16">
        <f t="shared" ca="1" si="125"/>
        <v>63</v>
      </c>
      <c r="AQ55" s="16" t="str">
        <f t="shared" ca="1" si="125"/>
        <v/>
      </c>
      <c r="AR55" s="16" t="str">
        <f t="shared" ca="1" si="125"/>
        <v/>
      </c>
      <c r="AS55" s="16" t="str">
        <f t="shared" ca="1" si="125"/>
        <v/>
      </c>
      <c r="AT55" s="70">
        <f t="shared" ca="1" si="110"/>
        <v>0</v>
      </c>
      <c r="AU55" s="15">
        <f t="shared" ca="1" si="118"/>
        <v>7</v>
      </c>
      <c r="AV55" s="16">
        <f t="shared" ca="1" si="111"/>
        <v>50</v>
      </c>
      <c r="AW55" s="16">
        <f t="shared" ca="1" si="112"/>
        <v>63</v>
      </c>
      <c r="AX55" s="16" t="str">
        <f t="shared" ca="1" si="113"/>
        <v/>
      </c>
      <c r="AY55" s="16" t="str">
        <f t="shared" ca="1" si="114"/>
        <v/>
      </c>
      <c r="AZ55" s="30" t="str">
        <f t="shared" ca="1" si="115"/>
        <v/>
      </c>
    </row>
    <row r="56" spans="2:52" x14ac:dyDescent="0.25">
      <c r="B56" s="70">
        <f t="shared" si="119"/>
        <v>2</v>
      </c>
      <c r="C56" s="70">
        <f ca="1">IFERROR(HLOOKUP(ANS!C55,$M$22:$R$22,1,FALSE),0)+IFERROR(HLOOKUP(ANS!C55,$M$32:$R$32,1,FALSE),0)+IFERROR(HLOOKUP(ANS!C55,$M$42:$R$42,1,FALSE),0)+IFERROR(HLOOKUP(ANS!C55,$M$52:$R$52,1,FALSE),0)+IFERROR(HLOOKUP(ANS!C55,$M$62:$R$62,1,FALSE),0)+IFERROR(HLOOKUP(ANS!C55,$M$72:$R$72,1,FALSE),0)+IFERROR(HLOOKUP(ANS!C55,$M$82:$R$82,1,FALSE),0)</f>
        <v>96</v>
      </c>
      <c r="D56" s="70">
        <f ca="1">IF(C56&gt;=ANS!C55,0,1)</f>
        <v>0</v>
      </c>
      <c r="E56" s="70" t="str">
        <f ca="1">IF(D56,ANS!C55,"")</f>
        <v/>
      </c>
      <c r="F56" s="81" t="str">
        <f ca="1">IFERROR(SMALL($E$51:$E$59,ANS!B55),"")</f>
        <v/>
      </c>
      <c r="G56" s="70"/>
      <c r="H56" s="70"/>
      <c r="J56" s="70">
        <v>6</v>
      </c>
      <c r="K56" s="70">
        <f ca="1">MAX(1,$G$154)</f>
        <v>2</v>
      </c>
      <c r="L56" s="52">
        <f>WEIGHTS!G54</f>
        <v>2</v>
      </c>
      <c r="M56" s="15">
        <f t="shared" ref="M56:R56" ca="1" si="126">IF(AND($O$10=1,OR($S56&lt;&gt;0,$N$10=1)),IF(M$19&lt;=$L56,CHOOSE(RANDBETWEEN(1,$K56),$F$154,$F$155,$F$156,$F$157,$F$158,$F$159,$F$160,$F$161,$F$162,$F$163,$F$164,$F$165,$F$166),""),T56)</f>
        <v>109</v>
      </c>
      <c r="N56" s="16">
        <f t="shared" ca="1" si="126"/>
        <v>31</v>
      </c>
      <c r="O56" s="16" t="str">
        <f t="shared" ca="1" si="126"/>
        <v/>
      </c>
      <c r="P56" s="16" t="str">
        <f t="shared" ca="1" si="126"/>
        <v/>
      </c>
      <c r="Q56" s="16" t="str">
        <f t="shared" ca="1" si="126"/>
        <v/>
      </c>
      <c r="R56" s="16" t="str">
        <f t="shared" ca="1" si="126"/>
        <v/>
      </c>
      <c r="S56" s="70">
        <f t="shared" ca="1" si="102"/>
        <v>0</v>
      </c>
      <c r="T56" s="15">
        <f t="shared" ca="1" si="103"/>
        <v>109</v>
      </c>
      <c r="U56" s="16">
        <f t="shared" ca="1" si="104"/>
        <v>31</v>
      </c>
      <c r="V56" s="16" t="str">
        <f t="shared" ca="1" si="105"/>
        <v/>
      </c>
      <c r="W56" s="16" t="str">
        <f t="shared" ca="1" si="106"/>
        <v/>
      </c>
      <c r="X56" s="16" t="str">
        <f t="shared" ca="1" si="107"/>
        <v/>
      </c>
      <c r="Y56" s="30" t="str">
        <f t="shared" ca="1" si="108"/>
        <v/>
      </c>
      <c r="Z56" s="82"/>
      <c r="AB56" s="1"/>
      <c r="AC56" s="70">
        <f t="shared" si="36"/>
        <v>3</v>
      </c>
      <c r="AD56" s="70">
        <f ca="1">IFERROR(HLOOKUP(ANS!M55,$AN$23:$AS$23,1,FALSE),0)+IFERROR(HLOOKUP(ANS!M55,$AN$33:$AS$33,1,FALSE),0)+IFERROR(HLOOKUP(ANS!M55,$AN$43:$AS$43,1,FALSE),0)+IFERROR(HLOOKUP(ANS!M55,$AN$53:$AS$53,1,FALSE),0)+IFERROR(HLOOKUP(ANS!M55,$AN$63:$AS$63,1,FALSE),0)+IFERROR(HLOOKUP(ANS!M55,$AN$73:$AS$73,1,FALSE),0)+IFERROR(HLOOKUP(ANS!M55,$AN$83:$AS$83,1,FALSE),0)</f>
        <v>106</v>
      </c>
      <c r="AE56" s="70">
        <f ca="1">IF(AD56&gt;=ANS!M55,0,1)</f>
        <v>0</v>
      </c>
      <c r="AF56" s="70" t="str">
        <f ca="1">IF(AE56,ANS!M55,"")</f>
        <v/>
      </c>
      <c r="AG56" s="81" t="str">
        <f ca="1">IFERROR(SMALL($AF$26:$AF$60,ANS!L55),"")</f>
        <v/>
      </c>
      <c r="AH56" s="70"/>
      <c r="AI56" s="70"/>
      <c r="AK56" s="70">
        <v>6</v>
      </c>
      <c r="AL56" s="70">
        <f ca="1">MAX(1,$AH$103)</f>
        <v>2</v>
      </c>
      <c r="AM56" s="52">
        <f>WEIGHTS!G67</f>
        <v>2</v>
      </c>
      <c r="AN56" s="15">
        <f t="shared" ref="AN56:AS56" ca="1" si="127">IF(AND($AP$10=1,OR($AT56&lt;&gt;0,$AO$10=1)),IF(AN$19&lt;=$AM56,CHOOSE(RANDBETWEEN(1,$AL56),$AG$103,$AG$104,$AG$105,$AG$106,$AG$107,$AG$108,$AG$109,$AG$110,$AG$111,$AG$112,$AG$113,$AG$114,$AG$115,$AG$116,$AG$117,$AG$118),""),AU56)</f>
        <v>64</v>
      </c>
      <c r="AO56" s="16">
        <f t="shared" ca="1" si="127"/>
        <v>86</v>
      </c>
      <c r="AP56" s="16" t="str">
        <f t="shared" ca="1" si="127"/>
        <v/>
      </c>
      <c r="AQ56" s="16" t="str">
        <f t="shared" ca="1" si="127"/>
        <v/>
      </c>
      <c r="AR56" s="16" t="str">
        <f t="shared" ca="1" si="127"/>
        <v/>
      </c>
      <c r="AS56" s="16" t="str">
        <f t="shared" ca="1" si="127"/>
        <v/>
      </c>
      <c r="AT56" s="70">
        <f t="shared" ca="1" si="110"/>
        <v>0</v>
      </c>
      <c r="AU56" s="15">
        <f t="shared" ca="1" si="118"/>
        <v>64</v>
      </c>
      <c r="AV56" s="16">
        <f t="shared" ca="1" si="111"/>
        <v>86</v>
      </c>
      <c r="AW56" s="16" t="str">
        <f t="shared" ca="1" si="112"/>
        <v/>
      </c>
      <c r="AX56" s="16" t="str">
        <f t="shared" ca="1" si="113"/>
        <v/>
      </c>
      <c r="AY56" s="16" t="str">
        <f t="shared" ca="1" si="114"/>
        <v/>
      </c>
      <c r="AZ56" s="30" t="str">
        <f t="shared" ca="1" si="115"/>
        <v/>
      </c>
    </row>
    <row r="57" spans="2:52" x14ac:dyDescent="0.25">
      <c r="B57" s="70">
        <f t="shared" si="119"/>
        <v>2</v>
      </c>
      <c r="C57" s="70">
        <f ca="1">IFERROR(HLOOKUP(ANS!C56,$M$22:$R$22,1,FALSE),0)+IFERROR(HLOOKUP(ANS!C56,$M$32:$R$32,1,FALSE),0)+IFERROR(HLOOKUP(ANS!C56,$M$42:$R$42,1,FALSE),0)+IFERROR(HLOOKUP(ANS!C56,$M$52:$R$52,1,FALSE),0)+IFERROR(HLOOKUP(ANS!C56,$M$62:$R$62,1,FALSE),0)+IFERROR(HLOOKUP(ANS!C56,$M$72:$R$72,1,FALSE),0)+IFERROR(HLOOKUP(ANS!C56,$M$82:$R$82,1,FALSE),0)</f>
        <v>0</v>
      </c>
      <c r="D57" s="70">
        <f ca="1">IF(C57&gt;=ANS!C56,0,1)</f>
        <v>1</v>
      </c>
      <c r="E57" s="70">
        <f ca="1">IF(D57,ANS!C56,"")</f>
        <v>97</v>
      </c>
      <c r="F57" s="81" t="str">
        <f ca="1">IFERROR(SMALL($E$51:$E$59,ANS!B56),"")</f>
        <v/>
      </c>
      <c r="G57" s="70"/>
      <c r="H57" s="70"/>
      <c r="J57" s="70">
        <v>7</v>
      </c>
      <c r="K57" s="70">
        <f ca="1">MAX(1,$G$167)</f>
        <v>1</v>
      </c>
      <c r="L57" s="52">
        <f>WEIGHTS!G55</f>
        <v>1</v>
      </c>
      <c r="M57" s="15">
        <f t="shared" ref="M57:R57" ca="1" si="128">IF(AND($O$10=1,OR($S57&lt;&gt;0,$N$10=1)),IF(M$19&lt;=$L57,CHOOSE(RANDBETWEEN(1,$K57),$F$167,$F$168,$F$169,$F$170,$F$171,$F$172,$F$173,$F$174,$F$175,$F$176,$F$177),""),T57)</f>
        <v>137</v>
      </c>
      <c r="N57" s="16" t="str">
        <f t="shared" ca="1" si="128"/>
        <v/>
      </c>
      <c r="O57" s="16" t="str">
        <f t="shared" ca="1" si="128"/>
        <v/>
      </c>
      <c r="P57" s="16" t="str">
        <f t="shared" ca="1" si="128"/>
        <v/>
      </c>
      <c r="Q57" s="16" t="str">
        <f t="shared" ca="1" si="128"/>
        <v/>
      </c>
      <c r="R57" s="16" t="str">
        <f t="shared" ca="1" si="128"/>
        <v/>
      </c>
      <c r="S57" s="70">
        <f t="shared" ca="1" si="102"/>
        <v>0</v>
      </c>
      <c r="T57" s="15">
        <f t="shared" ca="1" si="103"/>
        <v>137</v>
      </c>
      <c r="U57" s="16" t="str">
        <f t="shared" ca="1" si="104"/>
        <v/>
      </c>
      <c r="V57" s="16" t="str">
        <f t="shared" ca="1" si="105"/>
        <v/>
      </c>
      <c r="W57" s="16" t="str">
        <f t="shared" ca="1" si="106"/>
        <v/>
      </c>
      <c r="X57" s="16" t="str">
        <f t="shared" ca="1" si="107"/>
        <v/>
      </c>
      <c r="Y57" s="30" t="str">
        <f t="shared" ca="1" si="108"/>
        <v/>
      </c>
      <c r="Z57" s="82"/>
      <c r="AB57" s="1"/>
      <c r="AC57" s="70">
        <f t="shared" si="36"/>
        <v>3</v>
      </c>
      <c r="AD57" s="70">
        <f ca="1">IFERROR(HLOOKUP(ANS!M56,$AN$23:$AS$23,1,FALSE),0)+IFERROR(HLOOKUP(ANS!M56,$AN$33:$AS$33,1,FALSE),0)+IFERROR(HLOOKUP(ANS!M56,$AN$43:$AS$43,1,FALSE),0)+IFERROR(HLOOKUP(ANS!M56,$AN$53:$AS$53,1,FALSE),0)+IFERROR(HLOOKUP(ANS!M56,$AN$63:$AS$63,1,FALSE),0)+IFERROR(HLOOKUP(ANS!M56,$AN$73:$AS$73,1,FALSE),0)+IFERROR(HLOOKUP(ANS!M56,$AN$83:$AS$83,1,FALSE),0)</f>
        <v>109</v>
      </c>
      <c r="AE57" s="70">
        <f ca="1">IF(AD57&gt;=ANS!M56,0,1)</f>
        <v>0</v>
      </c>
      <c r="AF57" s="70" t="str">
        <f ca="1">IF(AE57,ANS!M56,"")</f>
        <v/>
      </c>
      <c r="AG57" s="81" t="str">
        <f ca="1">IFERROR(SMALL($AF$26:$AF$60,ANS!L56),"")</f>
        <v/>
      </c>
      <c r="AH57" s="70"/>
      <c r="AI57" s="70"/>
      <c r="AK57" s="70">
        <v>7</v>
      </c>
      <c r="AL57" s="70">
        <f ca="1">MAX(1,$AH$119)</f>
        <v>1</v>
      </c>
      <c r="AM57" s="52">
        <f>WEIGHTS!G68</f>
        <v>1</v>
      </c>
      <c r="AN57" s="15">
        <f t="shared" ref="AN57:AS57" ca="1" si="129">IF(AND($AP$10=1,OR($AT57&lt;&gt;0,$AO$10=1)),IF(AN$19&lt;=$AM57,CHOOSE(RANDBETWEEN(1,$AL57),$AG$119,$AG$120,$AG$121,$AG$122,$AG$123,$AG$124,$AG$125,$AG$126,$AG$127,$AG$128),""),AU57)</f>
        <v>66</v>
      </c>
      <c r="AO57" s="16" t="str">
        <f t="shared" ca="1" si="129"/>
        <v/>
      </c>
      <c r="AP57" s="16" t="str">
        <f t="shared" ca="1" si="129"/>
        <v/>
      </c>
      <c r="AQ57" s="16" t="str">
        <f t="shared" ca="1" si="129"/>
        <v/>
      </c>
      <c r="AR57" s="16" t="str">
        <f t="shared" ca="1" si="129"/>
        <v/>
      </c>
      <c r="AS57" s="16" t="str">
        <f t="shared" ca="1" si="129"/>
        <v/>
      </c>
      <c r="AT57" s="70">
        <f t="shared" ca="1" si="110"/>
        <v>0</v>
      </c>
      <c r="AU57" s="15">
        <f t="shared" ca="1" si="118"/>
        <v>66</v>
      </c>
      <c r="AV57" s="16" t="str">
        <f t="shared" ca="1" si="111"/>
        <v/>
      </c>
      <c r="AW57" s="16" t="str">
        <f t="shared" ca="1" si="112"/>
        <v/>
      </c>
      <c r="AX57" s="16" t="str">
        <f t="shared" ca="1" si="113"/>
        <v/>
      </c>
      <c r="AY57" s="16" t="str">
        <f t="shared" ca="1" si="114"/>
        <v/>
      </c>
      <c r="AZ57" s="30" t="str">
        <f t="shared" ca="1" si="115"/>
        <v/>
      </c>
    </row>
    <row r="58" spans="2:52" x14ac:dyDescent="0.25">
      <c r="B58" s="70">
        <f t="shared" si="119"/>
        <v>2</v>
      </c>
      <c r="C58" s="70">
        <f ca="1">IFERROR(HLOOKUP(ANS!C57,$M$22:$R$22,1,FALSE),0)+IFERROR(HLOOKUP(ANS!C57,$M$32:$R$32,1,FALSE),0)+IFERROR(HLOOKUP(ANS!C57,$M$42:$R$42,1,FALSE),0)+IFERROR(HLOOKUP(ANS!C57,$M$52:$R$52,1,FALSE),0)+IFERROR(HLOOKUP(ANS!C57,$M$62:$R$62,1,FALSE),0)+IFERROR(HLOOKUP(ANS!C57,$M$72:$R$72,1,FALSE),0)+IFERROR(HLOOKUP(ANS!C57,$M$82:$R$82,1,FALSE),0)</f>
        <v>163</v>
      </c>
      <c r="D58" s="70">
        <f ca="1">IF(C58&gt;=ANS!C57,0,1)</f>
        <v>0</v>
      </c>
      <c r="E58" s="70" t="str">
        <f ca="1">IF(D58,ANS!C57,"")</f>
        <v/>
      </c>
      <c r="F58" s="81" t="str">
        <f ca="1">IFERROR(SMALL($E$51:$E$59,ANS!B57),"")</f>
        <v/>
      </c>
      <c r="G58" s="70"/>
      <c r="H58" s="70"/>
      <c r="J58" s="70">
        <v>8</v>
      </c>
      <c r="K58" s="70">
        <f ca="1">MAX(1,$G$178)</f>
        <v>1</v>
      </c>
      <c r="L58" s="52">
        <f>WEIGHTS!G56</f>
        <v>0</v>
      </c>
      <c r="M58" s="68" t="str">
        <f t="shared" ref="M58:R58" ca="1" si="130">IF(AND($O$10=1,OR($S58&lt;&gt;0,$N$10=1)),IF(M$19&lt;=$L58,CHOOSE(RANDBETWEEN(1,$K58),$F$178,$F$179),""),T58)</f>
        <v/>
      </c>
      <c r="N58" s="69" t="str">
        <f t="shared" ca="1" si="130"/>
        <v/>
      </c>
      <c r="O58" s="69" t="str">
        <f t="shared" ca="1" si="130"/>
        <v/>
      </c>
      <c r="P58" s="69" t="str">
        <f t="shared" ca="1" si="130"/>
        <v/>
      </c>
      <c r="Q58" s="69" t="str">
        <f t="shared" ca="1" si="130"/>
        <v/>
      </c>
      <c r="R58" s="69" t="str">
        <f t="shared" ca="1" si="130"/>
        <v/>
      </c>
      <c r="S58" s="70">
        <f t="shared" ca="1" si="102"/>
        <v>0</v>
      </c>
      <c r="T58" s="15" t="str">
        <f t="shared" ca="1" si="103"/>
        <v/>
      </c>
      <c r="U58" s="16" t="str">
        <f t="shared" ca="1" si="104"/>
        <v/>
      </c>
      <c r="V58" s="16" t="str">
        <f t="shared" ca="1" si="105"/>
        <v/>
      </c>
      <c r="W58" s="16" t="str">
        <f t="shared" ca="1" si="106"/>
        <v/>
      </c>
      <c r="X58" s="16" t="str">
        <f t="shared" ca="1" si="107"/>
        <v/>
      </c>
      <c r="Y58" s="30" t="str">
        <f t="shared" ca="1" si="108"/>
        <v/>
      </c>
      <c r="Z58" s="83"/>
      <c r="AB58" s="1"/>
      <c r="AC58" s="70">
        <f t="shared" si="36"/>
        <v>3</v>
      </c>
      <c r="AD58" s="70">
        <f ca="1">IFERROR(HLOOKUP(ANS!M57,$AN$23:$AS$23,1,FALSE),0)+IFERROR(HLOOKUP(ANS!M57,$AN$33:$AS$33,1,FALSE),0)+IFERROR(HLOOKUP(ANS!M57,$AN$43:$AS$43,1,FALSE),0)+IFERROR(HLOOKUP(ANS!M57,$AN$53:$AS$53,1,FALSE),0)+IFERROR(HLOOKUP(ANS!M57,$AN$63:$AS$63,1,FALSE),0)+IFERROR(HLOOKUP(ANS!M57,$AN$73:$AS$73,1,FALSE),0)+IFERROR(HLOOKUP(ANS!M57,$AN$83:$AS$83,1,FALSE),0)</f>
        <v>120</v>
      </c>
      <c r="AE58" s="70">
        <f ca="1">IF(AD58&gt;=ANS!M57,0,1)</f>
        <v>0</v>
      </c>
      <c r="AF58" s="70" t="str">
        <f ca="1">IF(AE58,ANS!M57,"")</f>
        <v/>
      </c>
      <c r="AG58" s="81" t="str">
        <f ca="1">IFERROR(SMALL($AF$26:$AF$60,ANS!L57),"")</f>
        <v/>
      </c>
      <c r="AH58" s="70"/>
      <c r="AI58" s="70"/>
      <c r="AK58" s="70">
        <v>8</v>
      </c>
      <c r="AL58" s="70"/>
      <c r="AM58" s="52">
        <f>WEIGHTS!G69</f>
        <v>0</v>
      </c>
      <c r="AN58" s="68"/>
      <c r="AO58" s="69"/>
      <c r="AP58" s="69"/>
      <c r="AQ58" s="69"/>
      <c r="AR58" s="69"/>
      <c r="AS58" s="69"/>
      <c r="AT58" s="70"/>
      <c r="AU58" s="15"/>
      <c r="AV58" s="16"/>
      <c r="AW58" s="16"/>
      <c r="AX58" s="16"/>
      <c r="AY58" s="16"/>
      <c r="AZ58" s="30"/>
    </row>
    <row r="59" spans="2:52" x14ac:dyDescent="0.25">
      <c r="B59" s="71">
        <f t="shared" si="119"/>
        <v>2</v>
      </c>
      <c r="C59" s="71">
        <f ca="1">IFERROR(HLOOKUP(ANS!C58,$M$22:$R$22,1,FALSE),0)+IFERROR(HLOOKUP(ANS!C58,$M$32:$R$32,1,FALSE),0)+IFERROR(HLOOKUP(ANS!C58,$M$42:$R$42,1,FALSE),0)+IFERROR(HLOOKUP(ANS!C58,$M$52:$R$52,1,FALSE),0)+IFERROR(HLOOKUP(ANS!C58,$M$62:$R$62,1,FALSE),0)+IFERROR(HLOOKUP(ANS!C58,$M$72:$R$72,1,FALSE),0)+IFERROR(HLOOKUP(ANS!C58,$M$82:$R$82,1,FALSE),0)</f>
        <v>170</v>
      </c>
      <c r="D59" s="71">
        <f ca="1">IF(C59&gt;=ANS!C58,0,1)</f>
        <v>0</v>
      </c>
      <c r="E59" s="71" t="str">
        <f ca="1">IF(D59,ANS!C58,"")</f>
        <v/>
      </c>
      <c r="F59" s="45" t="str">
        <f ca="1">IFERROR(SMALL($E$51:$E$59,ANS!B58),"")</f>
        <v/>
      </c>
      <c r="G59" s="71"/>
      <c r="H59" s="71"/>
      <c r="J59" s="71">
        <v>9</v>
      </c>
      <c r="K59" s="71">
        <f ca="1">MAX(1,$G$180)</f>
        <v>1</v>
      </c>
      <c r="L59" s="34">
        <f>WEIGHTS!G57</f>
        <v>0</v>
      </c>
      <c r="M59" s="72" t="str">
        <f t="shared" ref="M59:R59" ca="1" si="131">IF(AND($O$10=1,OR($S59&lt;&gt;0,$N$10=1)),IF(M$19&lt;=$L59,CHOOSE(RANDBETWEEN(1,$K59),$F$180,$F$181),""),T59)</f>
        <v/>
      </c>
      <c r="N59" s="73" t="str">
        <f t="shared" ca="1" si="131"/>
        <v/>
      </c>
      <c r="O59" s="73" t="str">
        <f t="shared" ca="1" si="131"/>
        <v/>
      </c>
      <c r="P59" s="73" t="str">
        <f t="shared" ca="1" si="131"/>
        <v/>
      </c>
      <c r="Q59" s="73" t="str">
        <f t="shared" ca="1" si="131"/>
        <v/>
      </c>
      <c r="R59" s="73" t="str">
        <f t="shared" ca="1" si="131"/>
        <v/>
      </c>
      <c r="S59" s="71">
        <f t="shared" ca="1" si="102"/>
        <v>0</v>
      </c>
      <c r="T59" s="7" t="str">
        <f t="shared" ca="1" si="103"/>
        <v/>
      </c>
      <c r="U59" s="19" t="str">
        <f t="shared" ca="1" si="104"/>
        <v/>
      </c>
      <c r="V59" s="19" t="str">
        <f t="shared" ca="1" si="105"/>
        <v/>
      </c>
      <c r="W59" s="19" t="str">
        <f t="shared" ca="1" si="106"/>
        <v/>
      </c>
      <c r="X59" s="19" t="str">
        <f t="shared" ca="1" si="107"/>
        <v/>
      </c>
      <c r="Y59" s="31" t="str">
        <f t="shared" ca="1" si="108"/>
        <v/>
      </c>
      <c r="Z59" s="82"/>
      <c r="AB59" s="1"/>
      <c r="AC59" s="70">
        <f t="shared" si="36"/>
        <v>3</v>
      </c>
      <c r="AD59" s="70">
        <f ca="1">IFERROR(HLOOKUP(ANS!M58,$AN$23:$AS$23,1,FALSE),0)+IFERROR(HLOOKUP(ANS!M58,$AN$33:$AS$33,1,FALSE),0)+IFERROR(HLOOKUP(ANS!M58,$AN$43:$AS$43,1,FALSE),0)+IFERROR(HLOOKUP(ANS!M58,$AN$53:$AS$53,1,FALSE),0)+IFERROR(HLOOKUP(ANS!M58,$AN$63:$AS$63,1,FALSE),0)+IFERROR(HLOOKUP(ANS!M58,$AN$73:$AS$73,1,FALSE),0)+IFERROR(HLOOKUP(ANS!M58,$AN$83:$AS$83,1,FALSE),0)</f>
        <v>121</v>
      </c>
      <c r="AE59" s="70">
        <f ca="1">IF(AD59&gt;=ANS!M58,0,1)</f>
        <v>0</v>
      </c>
      <c r="AF59" s="70" t="str">
        <f ca="1">IF(AE59,ANS!M58,"")</f>
        <v/>
      </c>
      <c r="AG59" s="81" t="str">
        <f ca="1">IFERROR(SMALL($AF$26:$AF$60,ANS!L58),"")</f>
        <v/>
      </c>
      <c r="AH59" s="70"/>
      <c r="AI59" s="70"/>
      <c r="AK59" s="71">
        <v>9</v>
      </c>
      <c r="AL59" s="71">
        <f ca="1">MAX(1,$AH$129)</f>
        <v>1</v>
      </c>
      <c r="AM59" s="52">
        <f>WEIGHTS!G70</f>
        <v>1</v>
      </c>
      <c r="AN59" s="72">
        <f t="shared" ref="AN59:AS59" ca="1" si="132">IF(AND($AP$10=1,OR($AT59&lt;&gt;0,$AO$10=1)),IF(AN$19&lt;=$AM59,CHOOSE(RANDBETWEEN(1,$AL59),$AG$129),""),AU59)</f>
        <v>122</v>
      </c>
      <c r="AO59" s="73" t="str">
        <f t="shared" ca="1" si="132"/>
        <v/>
      </c>
      <c r="AP59" s="73" t="str">
        <f t="shared" ca="1" si="132"/>
        <v/>
      </c>
      <c r="AQ59" s="73" t="str">
        <f t="shared" ca="1" si="132"/>
        <v/>
      </c>
      <c r="AR59" s="73" t="str">
        <f t="shared" ca="1" si="132"/>
        <v/>
      </c>
      <c r="AS59" s="73" t="str">
        <f t="shared" ca="1" si="132"/>
        <v/>
      </c>
      <c r="AT59" s="71">
        <f ca="1">ROUND(SUMPRODUCT(1/COUNTIF(AN59:AS59,AN59:AS59))-IFERROR(COUNTBLANK(AN59:AS59)/COUNTBLANK(AN59:AS59),0)-AM59,0)</f>
        <v>0</v>
      </c>
      <c r="AU59" s="7">
        <f t="shared" ca="1" si="118"/>
        <v>122</v>
      </c>
      <c r="AV59" s="19" t="str">
        <f t="shared" ca="1" si="111"/>
        <v/>
      </c>
      <c r="AW59" s="19" t="str">
        <f t="shared" ca="1" si="112"/>
        <v/>
      </c>
      <c r="AX59" s="19" t="str">
        <f t="shared" ca="1" si="113"/>
        <v/>
      </c>
      <c r="AY59" s="19" t="str">
        <f t="shared" ca="1" si="114"/>
        <v/>
      </c>
      <c r="AZ59" s="31" t="str">
        <f t="shared" ca="1" si="115"/>
        <v/>
      </c>
    </row>
    <row r="60" spans="2:52" x14ac:dyDescent="0.25">
      <c r="B60" s="32">
        <v>3</v>
      </c>
      <c r="C60" s="32">
        <f ca="1">IFERROR(HLOOKUP(ANS!C59,$M$23:$R$23,1,FALSE),0)+IFERROR(HLOOKUP(ANS!C59,$M$33:$R$33,1,FALSE),0)+IFERROR(HLOOKUP(ANS!C59,$M$43:$R$43,1,FALSE),0)+IFERROR(HLOOKUP(ANS!C59,$M$53:$R$53,1,FALSE),0)+IFERROR(HLOOKUP(ANS!C59,$M$63:$R$63,1,FALSE),0)+IFERROR(HLOOKUP(ANS!C59,$M$73:$R$73,1,FALSE),0)+IFERROR(HLOOKUP(ANS!C59,$M$83:$R$83,1,FALSE),0)</f>
        <v>1</v>
      </c>
      <c r="D60" s="32">
        <f ca="1">IF(C60&gt;=ANS!C59,0,1)</f>
        <v>0</v>
      </c>
      <c r="E60" s="32" t="str">
        <f ca="1">IF(D60,ANS!C59,"")</f>
        <v/>
      </c>
      <c r="F60" s="84">
        <f ca="1">IFERROR(SMALL($E$60:$E$91,ANS!B59),"")</f>
        <v>5</v>
      </c>
      <c r="G60" s="32">
        <f ca="1">COUNT(F60:F91)</f>
        <v>4</v>
      </c>
      <c r="H60" s="51">
        <f ca="1">G60-L93</f>
        <v>0</v>
      </c>
      <c r="J60" s="76"/>
      <c r="K60" s="76"/>
      <c r="L60" s="76"/>
      <c r="M60" s="168" t="s">
        <v>51</v>
      </c>
      <c r="N60" s="169"/>
      <c r="O60" s="169"/>
      <c r="P60" s="169"/>
      <c r="Q60" s="169"/>
      <c r="R60" s="170"/>
      <c r="S60" s="76">
        <f ca="1">COUNTIF(M61:R69,0)</f>
        <v>0</v>
      </c>
      <c r="T60" s="168" t="s">
        <v>51</v>
      </c>
      <c r="U60" s="169"/>
      <c r="V60" s="169"/>
      <c r="W60" s="169"/>
      <c r="X60" s="169"/>
      <c r="Y60" s="170"/>
      <c r="Z60" s="82"/>
      <c r="AB60" s="1"/>
      <c r="AC60" s="71">
        <f t="shared" si="36"/>
        <v>3</v>
      </c>
      <c r="AD60" s="71">
        <f ca="1">IFERROR(HLOOKUP(ANS!M59,$AN$23:$AS$23,1,FALSE),0)+IFERROR(HLOOKUP(ANS!M59,$AN$33:$AS$33,1,FALSE),0)+IFERROR(HLOOKUP(ANS!M59,$AN$43:$AS$43,1,FALSE),0)+IFERROR(HLOOKUP(ANS!M59,$AN$53:$AS$53,1,FALSE),0)+IFERROR(HLOOKUP(ANS!M59,$AN$63:$AS$63,1,FALSE),0)+IFERROR(HLOOKUP(ANS!M59,$AN$73:$AS$73,1,FALSE),0)+IFERROR(HLOOKUP(ANS!M59,$AN$83:$AS$83,1,FALSE),0)</f>
        <v>0</v>
      </c>
      <c r="AE60" s="71">
        <f ca="1">IF(AD60&gt;=ANS!M59,0,1)</f>
        <v>1</v>
      </c>
      <c r="AF60" s="71">
        <f ca="1">IF(AE60,ANS!M59,"")</f>
        <v>124</v>
      </c>
      <c r="AG60" s="45" t="str">
        <f ca="1">IFERROR(SMALL($AF$26:$AF$60,ANS!L59),"")</f>
        <v/>
      </c>
      <c r="AH60" s="71"/>
      <c r="AI60" s="34"/>
      <c r="AK60" s="76"/>
      <c r="AL60" s="76"/>
      <c r="AM60" s="76"/>
      <c r="AN60" s="168" t="s">
        <v>51</v>
      </c>
      <c r="AO60" s="169"/>
      <c r="AP60" s="169"/>
      <c r="AQ60" s="169"/>
      <c r="AR60" s="169"/>
      <c r="AS60" s="170"/>
      <c r="AT60" s="76">
        <f ca="1">COUNTIF(AN61:AS69,0)</f>
        <v>0</v>
      </c>
      <c r="AU60" s="168" t="s">
        <v>51</v>
      </c>
      <c r="AV60" s="169"/>
      <c r="AW60" s="169"/>
      <c r="AX60" s="169"/>
      <c r="AY60" s="169"/>
      <c r="AZ60" s="170"/>
    </row>
    <row r="61" spans="2:52" x14ac:dyDescent="0.25">
      <c r="B61" s="70">
        <f>B60</f>
        <v>3</v>
      </c>
      <c r="C61" s="70">
        <f ca="1">IFERROR(HLOOKUP(ANS!C60,$M$23:$R$23,1,FALSE),0)+IFERROR(HLOOKUP(ANS!C60,$M$33:$R$33,1,FALSE),0)+IFERROR(HLOOKUP(ANS!C60,$M$43:$R$43,1,FALSE),0)+IFERROR(HLOOKUP(ANS!C60,$M$53:$R$53,1,FALSE),0)+IFERROR(HLOOKUP(ANS!C60,$M$63:$R$63,1,FALSE),0)+IFERROR(HLOOKUP(ANS!C60,$M$73:$R$73,1,FALSE),0)+IFERROR(HLOOKUP(ANS!C60,$M$83:$R$83,1,FALSE),0)</f>
        <v>0</v>
      </c>
      <c r="D61" s="70">
        <f ca="1">IF(C61&gt;=ANS!C60,0,1)</f>
        <v>1</v>
      </c>
      <c r="E61" s="70">
        <f ca="1">IF(D61,ANS!C60,"")</f>
        <v>5</v>
      </c>
      <c r="F61" s="81">
        <f ca="1">IFERROR(SMALL($E$60:$E$91,ANS!B60),"")</f>
        <v>20</v>
      </c>
      <c r="G61" s="70"/>
      <c r="H61" s="70"/>
      <c r="J61" s="70">
        <v>1</v>
      </c>
      <c r="K61" s="70">
        <f ca="1">MAX(1,$G$6)</f>
        <v>7</v>
      </c>
      <c r="L61" s="52">
        <f>WEIGHTS!H49</f>
        <v>6</v>
      </c>
      <c r="M61" s="77">
        <f t="shared" ref="M61:R61" ca="1" si="133">IF(AND($O$11=1,OR($S61&lt;&gt;0,$N$11=1)),IF(M$19&lt;=$L61,CHOOSE(RANDBETWEEN(1,$K61),$F$6,$F$7,$F$8,$F$9,$F$10,$F$11,$F$12,$F$13,$F$14,$F$15,$F$16,$F$17,$F$18,$F$19,$F$20,$F$21,$F$22,$F$23,$F$24,$F$25,$F$26,$F$27,$F$28,$F$29,$F$30,$F$31,$F$32,$F$33,$F$34,$F$35,$F$36,$F$37,$F$38,$F$39,$F$40,$F$41,$F$42,$F$43,$F$44,$F$45,$F$46,$F$47,$F$48,$F$49,$F$50),""),T61)</f>
        <v>168</v>
      </c>
      <c r="N61" s="78">
        <f t="shared" ca="1" si="133"/>
        <v>48</v>
      </c>
      <c r="O61" s="78">
        <f t="shared" ca="1" si="133"/>
        <v>159</v>
      </c>
      <c r="P61" s="78">
        <f t="shared" ca="1" si="133"/>
        <v>9</v>
      </c>
      <c r="Q61" s="78">
        <f t="shared" ca="1" si="133"/>
        <v>82</v>
      </c>
      <c r="R61" s="78">
        <f t="shared" ca="1" si="133"/>
        <v>19</v>
      </c>
      <c r="S61" s="51">
        <f t="shared" ref="S61:S69" ca="1" si="134">ROUND(SUMPRODUCT(1/COUNTIF(M61:R61,M61:R61))-IFERROR(COUNTBLANK(M61:R61)/COUNTBLANK(M61:R61),0)-L61,0)</f>
        <v>0</v>
      </c>
      <c r="T61" s="77">
        <f t="shared" ref="T61:T69" ca="1" si="135">IFERROR(IF($O$11=0,0,M61),0)</f>
        <v>168</v>
      </c>
      <c r="U61" s="78">
        <f t="shared" ref="U61:U69" ca="1" si="136">IFERROR(IF($O$11=0,0,N61),0)</f>
        <v>48</v>
      </c>
      <c r="V61" s="78">
        <f t="shared" ref="V61:V69" ca="1" si="137">IFERROR(IF($O$11=0,0,O61),0)</f>
        <v>159</v>
      </c>
      <c r="W61" s="78">
        <f t="shared" ref="W61:W69" ca="1" si="138">IFERROR(IF($O$11=0,0,P61),0)</f>
        <v>9</v>
      </c>
      <c r="X61" s="78">
        <f t="shared" ref="X61:X69" ca="1" si="139">IFERROR(IF($O$11=0,0,Q61),0)</f>
        <v>82</v>
      </c>
      <c r="Y61" s="79">
        <f t="shared" ref="Y61:Y69" ca="1" si="140">IFERROR(IF($O$11=0,0,R61),0)</f>
        <v>19</v>
      </c>
      <c r="Z61" s="82"/>
      <c r="AB61" s="1"/>
      <c r="AC61" s="32">
        <v>4</v>
      </c>
      <c r="AD61" s="32">
        <f ca="1">IFERROR(HLOOKUP(ANS!M60,$AN$24:$AS$24,1,FALSE),0)+IFERROR(HLOOKUP(ANS!M60,$AN$34:$AS$34,1,FALSE),0)+IFERROR(HLOOKUP(ANS!M60,$AN$44:$AS$44,1,FALSE),0)+IFERROR(HLOOKUP(ANS!M60,$AN$54:$AS$54,1,FALSE),0)+IFERROR(HLOOKUP(ANS!M60,$AN$64:$AS$64,1,FALSE),0)+IFERROR(HLOOKUP(ANS!M60,$AN$74:$AS$74,1,FALSE),0)+IFERROR(HLOOKUP(ANS!M60,$AN$84:$AS$84,1,FALSE),0)</f>
        <v>4</v>
      </c>
      <c r="AE61" s="32">
        <f ca="1">IF(AD61&gt;=ANS!M60,0,1)</f>
        <v>0</v>
      </c>
      <c r="AF61" s="32" t="str">
        <f ca="1">IF(AE61,ANS!M60,"")</f>
        <v/>
      </c>
      <c r="AG61" s="84">
        <f ca="1">IFERROR(SMALL($AF$61:$AF$76,ANS!L60),"")</f>
        <v>11</v>
      </c>
      <c r="AH61" s="32">
        <f ca="1">COUNT(AG61:AG76)</f>
        <v>3</v>
      </c>
      <c r="AI61" s="51">
        <f ca="1">AH61-AM94</f>
        <v>0</v>
      </c>
      <c r="AK61" s="70">
        <v>1</v>
      </c>
      <c r="AL61" s="70">
        <f ca="1">MAX(1,$AH$6)</f>
        <v>2</v>
      </c>
      <c r="AM61" s="52">
        <f>WEIGHTS!H62</f>
        <v>1</v>
      </c>
      <c r="AN61" s="77">
        <f t="shared" ref="AN61:AS61" ca="1" si="141">IF(AND($AP$11=1,OR($AT61&lt;&gt;0,$AO$11=1)),IF(AN$19&lt;=$AM61,CHOOSE(RANDBETWEEN(1,$AL61),$AG$6,$AG$7,$AG$8,$AG$9,$AG$10,$AG$11,$AG$12,$AG$13,$AG$14,$AG$15,$AG$16,$AG$17,$AG$18,$AG$19),""),AU61)</f>
        <v>104</v>
      </c>
      <c r="AO61" s="78" t="str">
        <f t="shared" ca="1" si="141"/>
        <v/>
      </c>
      <c r="AP61" s="78" t="str">
        <f t="shared" ca="1" si="141"/>
        <v/>
      </c>
      <c r="AQ61" s="78" t="str">
        <f t="shared" ca="1" si="141"/>
        <v/>
      </c>
      <c r="AR61" s="78" t="str">
        <f t="shared" ca="1" si="141"/>
        <v/>
      </c>
      <c r="AS61" s="78" t="str">
        <f t="shared" ca="1" si="141"/>
        <v/>
      </c>
      <c r="AT61" s="51">
        <f t="shared" ref="AT61:AT67" ca="1" si="142">ROUND(SUMPRODUCT(1/COUNTIF(AN61:AS61,AN61:AS61))-IFERROR(COUNTBLANK(AN61:AS61)/COUNTBLANK(AN61:AS61),0)-AM61,0)</f>
        <v>0</v>
      </c>
      <c r="AU61" s="77">
        <f ca="1">IFERROR(IF($AP$11=0,0,AN61),0)</f>
        <v>104</v>
      </c>
      <c r="AV61" s="78" t="str">
        <f t="shared" ref="AV61:AV69" ca="1" si="143">IFERROR(IF($AP$11=0,0,AO61),0)</f>
        <v/>
      </c>
      <c r="AW61" s="78" t="str">
        <f t="shared" ref="AW61:AW69" ca="1" si="144">IFERROR(IF($AP$11=0,0,AP61),0)</f>
        <v/>
      </c>
      <c r="AX61" s="78" t="str">
        <f t="shared" ref="AX61:AX69" ca="1" si="145">IFERROR(IF($AP$11=0,0,AQ61),0)</f>
        <v/>
      </c>
      <c r="AY61" s="78" t="str">
        <f t="shared" ref="AY61:AY69" ca="1" si="146">IFERROR(IF($AP$11=0,0,AR61),0)</f>
        <v/>
      </c>
      <c r="AZ61" s="79" t="str">
        <f t="shared" ref="AZ61:AZ69" ca="1" si="147">IFERROR(IF($AP$11=0,0,AS61),0)</f>
        <v/>
      </c>
    </row>
    <row r="62" spans="2:52" x14ac:dyDescent="0.25">
      <c r="B62" s="70">
        <f t="shared" ref="B62:B91" si="148">B61</f>
        <v>3</v>
      </c>
      <c r="C62" s="70">
        <f ca="1">IFERROR(HLOOKUP(ANS!C61,$M$23:$R$23,1,FALSE),0)+IFERROR(HLOOKUP(ANS!C61,$M$33:$R$33,1,FALSE),0)+IFERROR(HLOOKUP(ANS!C61,$M$43:$R$43,1,FALSE),0)+IFERROR(HLOOKUP(ANS!C61,$M$53:$R$53,1,FALSE),0)+IFERROR(HLOOKUP(ANS!C61,$M$63:$R$63,1,FALSE),0)+IFERROR(HLOOKUP(ANS!C61,$M$73:$R$73,1,FALSE),0)+IFERROR(HLOOKUP(ANS!C61,$M$83:$R$83,1,FALSE),0)</f>
        <v>0</v>
      </c>
      <c r="D62" s="70">
        <f ca="1">IF(C62&gt;=ANS!C61,0,1)</f>
        <v>1</v>
      </c>
      <c r="E62" s="70">
        <f ca="1">IF(D62,ANS!C61,"")</f>
        <v>20</v>
      </c>
      <c r="F62" s="81">
        <f ca="1">IFERROR(SMALL($E$60:$E$91,ANS!B61),"")</f>
        <v>41</v>
      </c>
      <c r="G62" s="70"/>
      <c r="H62" s="70"/>
      <c r="J62" s="70">
        <v>2</v>
      </c>
      <c r="K62" s="70">
        <f ca="1">MAX(1,$G$51)</f>
        <v>1</v>
      </c>
      <c r="L62" s="52">
        <f>WEIGHTS!H50</f>
        <v>1</v>
      </c>
      <c r="M62" s="15">
        <f t="shared" ref="M62:R62" ca="1" si="149">IF(AND($O$11=1,OR($S62&lt;&gt;0,$N$11=1)),IF(M$19&lt;=$L62,CHOOSE(RANDBETWEEN(1,$K62),$F$51,$F$52,$F$53,$F$54,$F$55,$F$56,$F$57,$F$58,$F$59),""),T62)</f>
        <v>74</v>
      </c>
      <c r="N62" s="16" t="str">
        <f t="shared" ca="1" si="149"/>
        <v/>
      </c>
      <c r="O62" s="16" t="str">
        <f t="shared" ca="1" si="149"/>
        <v/>
      </c>
      <c r="P62" s="16" t="str">
        <f t="shared" ca="1" si="149"/>
        <v/>
      </c>
      <c r="Q62" s="16" t="str">
        <f t="shared" ca="1" si="149"/>
        <v/>
      </c>
      <c r="R62" s="16" t="str">
        <f t="shared" ca="1" si="149"/>
        <v/>
      </c>
      <c r="S62" s="70">
        <f t="shared" ca="1" si="134"/>
        <v>0</v>
      </c>
      <c r="T62" s="15">
        <f t="shared" ca="1" si="135"/>
        <v>74</v>
      </c>
      <c r="U62" s="16" t="str">
        <f t="shared" ca="1" si="136"/>
        <v/>
      </c>
      <c r="V62" s="16" t="str">
        <f t="shared" ca="1" si="137"/>
        <v/>
      </c>
      <c r="W62" s="16" t="str">
        <f t="shared" ca="1" si="138"/>
        <v/>
      </c>
      <c r="X62" s="16" t="str">
        <f t="shared" ca="1" si="139"/>
        <v/>
      </c>
      <c r="Y62" s="30" t="str">
        <f t="shared" ca="1" si="140"/>
        <v/>
      </c>
      <c r="Z62" s="82"/>
      <c r="AB62" s="1"/>
      <c r="AC62" s="70">
        <f>AC61</f>
        <v>4</v>
      </c>
      <c r="AD62" s="70">
        <f ca="1">IFERROR(HLOOKUP(ANS!M61,$AN$24:$AS$24,1,FALSE),0)+IFERROR(HLOOKUP(ANS!M61,$AN$34:$AS$34,1,FALSE),0)+IFERROR(HLOOKUP(ANS!M61,$AN$44:$AS$44,1,FALSE),0)+IFERROR(HLOOKUP(ANS!M61,$AN$54:$AS$54,1,FALSE),0)+IFERROR(HLOOKUP(ANS!M61,$AN$64:$AS$64,1,FALSE),0)+IFERROR(HLOOKUP(ANS!M61,$AN$74:$AS$74,1,FALSE),0)+IFERROR(HLOOKUP(ANS!M61,$AN$84:$AS$84,1,FALSE),0)</f>
        <v>0</v>
      </c>
      <c r="AE62" s="70">
        <f ca="1">IF(AD62&gt;=ANS!M61,0,1)</f>
        <v>1</v>
      </c>
      <c r="AF62" s="70">
        <f ca="1">IF(AE62,ANS!M61,"")</f>
        <v>11</v>
      </c>
      <c r="AG62" s="81">
        <f ca="1">IFERROR(SMALL($AF$61:$AF$76,ANS!L61),"")</f>
        <v>91</v>
      </c>
      <c r="AH62" s="70"/>
      <c r="AI62" s="70"/>
      <c r="AK62" s="70">
        <v>2</v>
      </c>
      <c r="AL62" s="70">
        <f ca="1">MAX(1,$AH$20)</f>
        <v>1</v>
      </c>
      <c r="AM62" s="52">
        <f>WEIGHTS!H63</f>
        <v>1</v>
      </c>
      <c r="AN62" s="15">
        <f t="shared" ref="AN62:AS62" ca="1" si="150">IF(AND($AP$11=1,OR($AT62&lt;&gt;0,$AO$11=1)),IF(AN$19&lt;=$AM62,CHOOSE(RANDBETWEEN(1,$AL62),$AG$20,$AG$21,$AG$22,$AG$23,$AG$24,$AG$25),""),AU62)</f>
        <v>31</v>
      </c>
      <c r="AO62" s="16" t="str">
        <f t="shared" ca="1" si="150"/>
        <v/>
      </c>
      <c r="AP62" s="16" t="str">
        <f t="shared" ca="1" si="150"/>
        <v/>
      </c>
      <c r="AQ62" s="16" t="str">
        <f t="shared" ca="1" si="150"/>
        <v/>
      </c>
      <c r="AR62" s="16" t="str">
        <f t="shared" ca="1" si="150"/>
        <v/>
      </c>
      <c r="AS62" s="16" t="str">
        <f t="shared" ca="1" si="150"/>
        <v/>
      </c>
      <c r="AT62" s="70">
        <f t="shared" ca="1" si="142"/>
        <v>0</v>
      </c>
      <c r="AU62" s="15">
        <f t="shared" ref="AU62:AU69" ca="1" si="151">IFERROR(IF($AP$11=0,0,AN62),0)</f>
        <v>31</v>
      </c>
      <c r="AV62" s="16" t="str">
        <f t="shared" ca="1" si="143"/>
        <v/>
      </c>
      <c r="AW62" s="16" t="str">
        <f t="shared" ca="1" si="144"/>
        <v/>
      </c>
      <c r="AX62" s="16" t="str">
        <f t="shared" ca="1" si="145"/>
        <v/>
      </c>
      <c r="AY62" s="16" t="str">
        <f t="shared" ca="1" si="146"/>
        <v/>
      </c>
      <c r="AZ62" s="30" t="str">
        <f t="shared" ca="1" si="147"/>
        <v/>
      </c>
    </row>
    <row r="63" spans="2:52" x14ac:dyDescent="0.25">
      <c r="B63" s="70">
        <f t="shared" si="148"/>
        <v>3</v>
      </c>
      <c r="C63" s="70">
        <f ca="1">IFERROR(HLOOKUP(ANS!C62,$M$23:$R$23,1,FALSE),0)+IFERROR(HLOOKUP(ANS!C62,$M$33:$R$33,1,FALSE),0)+IFERROR(HLOOKUP(ANS!C62,$M$43:$R$43,1,FALSE),0)+IFERROR(HLOOKUP(ANS!C62,$M$53:$R$53,1,FALSE),0)+IFERROR(HLOOKUP(ANS!C62,$M$63:$R$63,1,FALSE),0)+IFERROR(HLOOKUP(ANS!C62,$M$73:$R$73,1,FALSE),0)+IFERROR(HLOOKUP(ANS!C62,$M$83:$R$83,1,FALSE),0)</f>
        <v>21</v>
      </c>
      <c r="D63" s="70">
        <f ca="1">IF(C63&gt;=ANS!C62,0,1)</f>
        <v>0</v>
      </c>
      <c r="E63" s="70" t="str">
        <f ca="1">IF(D63,ANS!C62,"")</f>
        <v/>
      </c>
      <c r="F63" s="81">
        <f ca="1">IFERROR(SMALL($E$60:$E$91,ANS!B62),"")</f>
        <v>91</v>
      </c>
      <c r="G63" s="70"/>
      <c r="H63" s="70"/>
      <c r="J63" s="70">
        <v>3</v>
      </c>
      <c r="K63" s="70">
        <f ca="1">MAX(1,$G$60)</f>
        <v>4</v>
      </c>
      <c r="L63" s="52">
        <f>WEIGHTS!H51</f>
        <v>4</v>
      </c>
      <c r="M63" s="15">
        <f t="shared" ref="M63:R63" ca="1" si="152">IF(AND($O$11=1,OR($S63&lt;&gt;0,$N$11=1)),IF(M$19&lt;=$L63,CHOOSE(RANDBETWEEN(1,$K63),$F$60,$F$61,$F$62,$F$63,$F$64,$F$65,$F$66,$F$67,$F$68,$F$69,$F$70,$F$71,$F$72,$F$73,$F$74,$F$75,$F$76,$F$77,$F$78,$F$79,$F$80,$F$81,$F$82,$F$83,$F$84,$F$85,$F$86,$F$87,$F$88,$F$89,$F$90,$F$91),""),T63)</f>
        <v>111</v>
      </c>
      <c r="N63" s="16">
        <f t="shared" ca="1" si="152"/>
        <v>83</v>
      </c>
      <c r="O63" s="16">
        <f t="shared" ca="1" si="152"/>
        <v>156</v>
      </c>
      <c r="P63" s="16">
        <f t="shared" ca="1" si="152"/>
        <v>166</v>
      </c>
      <c r="Q63" s="16" t="str">
        <f t="shared" ca="1" si="152"/>
        <v/>
      </c>
      <c r="R63" s="16" t="str">
        <f t="shared" ca="1" si="152"/>
        <v/>
      </c>
      <c r="S63" s="70">
        <f t="shared" ca="1" si="134"/>
        <v>0</v>
      </c>
      <c r="T63" s="15">
        <f t="shared" ca="1" si="135"/>
        <v>111</v>
      </c>
      <c r="U63" s="16">
        <f t="shared" ca="1" si="136"/>
        <v>83</v>
      </c>
      <c r="V63" s="16">
        <f t="shared" ca="1" si="137"/>
        <v>156</v>
      </c>
      <c r="W63" s="16">
        <f t="shared" ca="1" si="138"/>
        <v>166</v>
      </c>
      <c r="X63" s="16" t="str">
        <f t="shared" ca="1" si="139"/>
        <v/>
      </c>
      <c r="Y63" s="30" t="str">
        <f t="shared" ca="1" si="140"/>
        <v/>
      </c>
      <c r="Z63" s="82"/>
      <c r="AB63" s="1"/>
      <c r="AC63" s="70">
        <f t="shared" ref="AC63:AC76" si="153">AC62</f>
        <v>4</v>
      </c>
      <c r="AD63" s="70">
        <f ca="1">IFERROR(HLOOKUP(ANS!M62,$AN$24:$AS$24,1,FALSE),0)+IFERROR(HLOOKUP(ANS!M62,$AN$34:$AS$34,1,FALSE),0)+IFERROR(HLOOKUP(ANS!M62,$AN$44:$AS$44,1,FALSE),0)+IFERROR(HLOOKUP(ANS!M62,$AN$54:$AS$54,1,FALSE),0)+IFERROR(HLOOKUP(ANS!M62,$AN$64:$AS$64,1,FALSE),0)+IFERROR(HLOOKUP(ANS!M62,$AN$74:$AS$74,1,FALSE),0)+IFERROR(HLOOKUP(ANS!M62,$AN$84:$AS$84,1,FALSE),0)</f>
        <v>19</v>
      </c>
      <c r="AE63" s="70">
        <f ca="1">IF(AD63&gt;=ANS!M62,0,1)</f>
        <v>0</v>
      </c>
      <c r="AF63" s="70" t="str">
        <f ca="1">IF(AE63,ANS!M62,"")</f>
        <v/>
      </c>
      <c r="AG63" s="81">
        <f ca="1">IFERROR(SMALL($AF$61:$AF$76,ANS!L62),"")</f>
        <v>123</v>
      </c>
      <c r="AH63" s="70"/>
      <c r="AI63" s="70"/>
      <c r="AK63" s="70">
        <v>3</v>
      </c>
      <c r="AL63" s="70">
        <f ca="1">MAX(1,$AH$26)</f>
        <v>5</v>
      </c>
      <c r="AM63" s="52">
        <f>WEIGHTS!H64</f>
        <v>4</v>
      </c>
      <c r="AN63" s="15">
        <f t="shared" ref="AN63:AS63" ca="1" si="154">IF(AND($AP$11=1,OR($AT63&lt;&gt;0,$AO$11=1)),IF(AN$19&lt;=$AM63,CHOOSE(RANDBETWEEN(1,$AL63),$AG$26,$AG$27,$AG$28,$AG$29,$AG$30,$AG$31,$AG$32,$AG$33,$AG$34,$AG$35,$AG$36,$AG$37,$AG$38,$AG$39,$AG$40,$AG$41,$AG$42,$AG$43,$AG$44,$AG$45,$AG$46,$AG$47,$AG$48,$AG$49,$AG$50,$AG$51,$AG$52,$AG$53,$AG$54,$AG$55,$AG$56,$AG$57,$AG$58,$AG$59,$AG$60),""),AU63)</f>
        <v>76</v>
      </c>
      <c r="AO63" s="16">
        <f t="shared" ca="1" si="154"/>
        <v>61</v>
      </c>
      <c r="AP63" s="16">
        <f t="shared" ca="1" si="154"/>
        <v>102</v>
      </c>
      <c r="AQ63" s="16">
        <f t="shared" ca="1" si="154"/>
        <v>98</v>
      </c>
      <c r="AR63" s="16" t="str">
        <f t="shared" ca="1" si="154"/>
        <v/>
      </c>
      <c r="AS63" s="16" t="str">
        <f t="shared" ca="1" si="154"/>
        <v/>
      </c>
      <c r="AT63" s="70">
        <f t="shared" ca="1" si="142"/>
        <v>0</v>
      </c>
      <c r="AU63" s="15">
        <f t="shared" ca="1" si="151"/>
        <v>76</v>
      </c>
      <c r="AV63" s="16">
        <f t="shared" ca="1" si="143"/>
        <v>61</v>
      </c>
      <c r="AW63" s="16">
        <f t="shared" ca="1" si="144"/>
        <v>102</v>
      </c>
      <c r="AX63" s="16">
        <f t="shared" ca="1" si="145"/>
        <v>98</v>
      </c>
      <c r="AY63" s="16" t="str">
        <f t="shared" ca="1" si="146"/>
        <v/>
      </c>
      <c r="AZ63" s="30" t="str">
        <f t="shared" ca="1" si="147"/>
        <v/>
      </c>
    </row>
    <row r="64" spans="2:52" x14ac:dyDescent="0.25">
      <c r="B64" s="70">
        <f t="shared" si="148"/>
        <v>3</v>
      </c>
      <c r="C64" s="70">
        <f ca="1">IFERROR(HLOOKUP(ANS!C63,$M$23:$R$23,1,FALSE),0)+IFERROR(HLOOKUP(ANS!C63,$M$33:$R$33,1,FALSE),0)+IFERROR(HLOOKUP(ANS!C63,$M$43:$R$43,1,FALSE),0)+IFERROR(HLOOKUP(ANS!C63,$M$53:$R$53,1,FALSE),0)+IFERROR(HLOOKUP(ANS!C63,$M$63:$R$63,1,FALSE),0)+IFERROR(HLOOKUP(ANS!C63,$M$73:$R$73,1,FALSE),0)+IFERROR(HLOOKUP(ANS!C63,$M$83:$R$83,1,FALSE),0)</f>
        <v>28</v>
      </c>
      <c r="D64" s="70">
        <f ca="1">IF(C64&gt;=ANS!C63,0,1)</f>
        <v>0</v>
      </c>
      <c r="E64" s="70" t="str">
        <f ca="1">IF(D64,ANS!C63,"")</f>
        <v/>
      </c>
      <c r="F64" s="81" t="str">
        <f ca="1">IFERROR(SMALL($E$60:$E$91,ANS!B63),"")</f>
        <v/>
      </c>
      <c r="G64" s="70"/>
      <c r="H64" s="70"/>
      <c r="J64" s="70">
        <v>4</v>
      </c>
      <c r="K64" s="70">
        <f ca="1">MAX(1,$G$92)</f>
        <v>4</v>
      </c>
      <c r="L64" s="52">
        <f>WEIGHTS!H52</f>
        <v>2</v>
      </c>
      <c r="M64" s="15">
        <f t="shared" ref="M64:R64" ca="1" si="155">IF(AND($O$11=1,OR($S64&lt;&gt;0,$N$11=1)),IF(M$19&lt;=$L64,CHOOSE(RANDBETWEEN(1,$K64),$F$92,$F$93,$F$94,$F$95,$F$96,$F$97,$F$98,$F$99,$F$100,$F$101,$F$102,$F$103,$F$104,$F$105,$F$106,$F$107,$F$108,$F$109,$F$110),""),T64)</f>
        <v>24</v>
      </c>
      <c r="N64" s="16">
        <f t="shared" ca="1" si="155"/>
        <v>44</v>
      </c>
      <c r="O64" s="16" t="str">
        <f t="shared" ca="1" si="155"/>
        <v/>
      </c>
      <c r="P64" s="16" t="str">
        <f t="shared" ca="1" si="155"/>
        <v/>
      </c>
      <c r="Q64" s="16" t="str">
        <f t="shared" ca="1" si="155"/>
        <v/>
      </c>
      <c r="R64" s="16" t="str">
        <f t="shared" ca="1" si="155"/>
        <v/>
      </c>
      <c r="S64" s="70">
        <f t="shared" ca="1" si="134"/>
        <v>0</v>
      </c>
      <c r="T64" s="15">
        <f t="shared" ca="1" si="135"/>
        <v>24</v>
      </c>
      <c r="U64" s="16">
        <f t="shared" ca="1" si="136"/>
        <v>44</v>
      </c>
      <c r="V64" s="16" t="str">
        <f t="shared" ca="1" si="137"/>
        <v/>
      </c>
      <c r="W64" s="16" t="str">
        <f t="shared" ca="1" si="138"/>
        <v/>
      </c>
      <c r="X64" s="16" t="str">
        <f t="shared" ca="1" si="139"/>
        <v/>
      </c>
      <c r="Y64" s="30" t="str">
        <f t="shared" ca="1" si="140"/>
        <v/>
      </c>
      <c r="Z64" s="82"/>
      <c r="AB64" s="1"/>
      <c r="AC64" s="70">
        <f t="shared" si="153"/>
        <v>4</v>
      </c>
      <c r="AD64" s="70">
        <f ca="1">IFERROR(HLOOKUP(ANS!M63,$AN$24:$AS$24,1,FALSE),0)+IFERROR(HLOOKUP(ANS!M63,$AN$34:$AS$34,1,FALSE),0)+IFERROR(HLOOKUP(ANS!M63,$AN$44:$AS$44,1,FALSE),0)+IFERROR(HLOOKUP(ANS!M63,$AN$54:$AS$54,1,FALSE),0)+IFERROR(HLOOKUP(ANS!M63,$AN$64:$AS$64,1,FALSE),0)+IFERROR(HLOOKUP(ANS!M63,$AN$74:$AS$74,1,FALSE),0)+IFERROR(HLOOKUP(ANS!M63,$AN$84:$AS$84,1,FALSE),0)</f>
        <v>22</v>
      </c>
      <c r="AE64" s="70">
        <f ca="1">IF(AD64&gt;=ANS!M63,0,1)</f>
        <v>0</v>
      </c>
      <c r="AF64" s="70" t="str">
        <f ca="1">IF(AE64,ANS!M63,"")</f>
        <v/>
      </c>
      <c r="AG64" s="81" t="str">
        <f ca="1">IFERROR(SMALL($AF$61:$AF$76,ANS!L63),"")</f>
        <v/>
      </c>
      <c r="AH64" s="70"/>
      <c r="AI64" s="70"/>
      <c r="AK64" s="70">
        <v>4</v>
      </c>
      <c r="AL64" s="70">
        <f ca="1">MAX(1,$AH$61)</f>
        <v>3</v>
      </c>
      <c r="AM64" s="52">
        <f>WEIGHTS!H65</f>
        <v>2</v>
      </c>
      <c r="AN64" s="15">
        <f t="shared" ref="AN64:AS64" ca="1" si="156">IF(AND($AP$11=1,OR($AT64&lt;&gt;0,$AO$11=1)),IF(AN$19&lt;=$AM64,CHOOSE(RANDBETWEEN(1,$AL64),$AG$61,$AG$62,$AG$63,$AG$64,$AG$65,$AG$66,$AG$67,$AG$68,$AG$69,$AG$70,$AG$71,$AG$72,$AG$73,$AG$74,$AG$75,$AG$76),""),AU64)</f>
        <v>114</v>
      </c>
      <c r="AO64" s="16">
        <f t="shared" ca="1" si="156"/>
        <v>58</v>
      </c>
      <c r="AP64" s="16" t="str">
        <f t="shared" ca="1" si="156"/>
        <v/>
      </c>
      <c r="AQ64" s="16" t="str">
        <f t="shared" ca="1" si="156"/>
        <v/>
      </c>
      <c r="AR64" s="16" t="str">
        <f t="shared" ca="1" si="156"/>
        <v/>
      </c>
      <c r="AS64" s="16" t="str">
        <f t="shared" ca="1" si="156"/>
        <v/>
      </c>
      <c r="AT64" s="70">
        <f t="shared" ca="1" si="142"/>
        <v>0</v>
      </c>
      <c r="AU64" s="15">
        <f t="shared" ca="1" si="151"/>
        <v>114</v>
      </c>
      <c r="AV64" s="16">
        <f t="shared" ca="1" si="143"/>
        <v>58</v>
      </c>
      <c r="AW64" s="16" t="str">
        <f t="shared" ca="1" si="144"/>
        <v/>
      </c>
      <c r="AX64" s="16" t="str">
        <f t="shared" ca="1" si="145"/>
        <v/>
      </c>
      <c r="AY64" s="16" t="str">
        <f t="shared" ca="1" si="146"/>
        <v/>
      </c>
      <c r="AZ64" s="30" t="str">
        <f t="shared" ca="1" si="147"/>
        <v/>
      </c>
    </row>
    <row r="65" spans="2:54" x14ac:dyDescent="0.25">
      <c r="B65" s="70">
        <f t="shared" si="148"/>
        <v>3</v>
      </c>
      <c r="C65" s="70">
        <f ca="1">IFERROR(HLOOKUP(ANS!C64,$M$23:$R$23,1,FALSE),0)+IFERROR(HLOOKUP(ANS!C64,$M$33:$R$33,1,FALSE),0)+IFERROR(HLOOKUP(ANS!C64,$M$43:$R$43,1,FALSE),0)+IFERROR(HLOOKUP(ANS!C64,$M$53:$R$53,1,FALSE),0)+IFERROR(HLOOKUP(ANS!C64,$M$63:$R$63,1,FALSE),0)+IFERROR(HLOOKUP(ANS!C64,$M$73:$R$73,1,FALSE),0)+IFERROR(HLOOKUP(ANS!C64,$M$83:$R$83,1,FALSE),0)</f>
        <v>40</v>
      </c>
      <c r="D65" s="70">
        <f ca="1">IF(C65&gt;=ANS!C64,0,1)</f>
        <v>0</v>
      </c>
      <c r="E65" s="70" t="str">
        <f ca="1">IF(D65,ANS!C64,"")</f>
        <v/>
      </c>
      <c r="F65" s="81" t="str">
        <f ca="1">IFERROR(SMALL($E$60:$E$91,ANS!B64),"")</f>
        <v/>
      </c>
      <c r="G65" s="70"/>
      <c r="H65" s="70"/>
      <c r="J65" s="70">
        <v>5</v>
      </c>
      <c r="K65" s="70">
        <f ca="1">MAX(1,$G$111)</f>
        <v>6</v>
      </c>
      <c r="L65" s="52">
        <f>WEIGHTS!H53</f>
        <v>5</v>
      </c>
      <c r="M65" s="15">
        <f t="shared" ref="M65:R65" ca="1" si="157">IF(AND($O$11=1,OR($S65&lt;&gt;0,$N$11=1)),IF(M$19&lt;=$L65,CHOOSE(RANDBETWEEN(1,$K65),$F$111,$F$112,$F$113,$F$114,$F$115,$F$116,$F$117,$F$118,$F$119,$F$120,$F$121,$F$122,$F$123,$F$124,$F$125,$F$126,$F$127,$F$128,$F$129,$F$130,$F$131,$F$132,$F$133,$F$134,$F$135,$F$136,$F$137,$F$138,$F$139,$F$140,$F$141,$F$142,$F$143,$F$144,$F$145,$F$146,$F$147,$F$148,$F$149,$F$150,$F$151,$F$152,$F$153),""),T65)</f>
        <v>90</v>
      </c>
      <c r="N65" s="16">
        <f t="shared" ca="1" si="157"/>
        <v>124</v>
      </c>
      <c r="O65" s="16">
        <f t="shared" ca="1" si="157"/>
        <v>35</v>
      </c>
      <c r="P65" s="16">
        <f t="shared" ca="1" si="157"/>
        <v>13</v>
      </c>
      <c r="Q65" s="16">
        <f t="shared" ca="1" si="157"/>
        <v>64</v>
      </c>
      <c r="R65" s="16" t="str">
        <f t="shared" ca="1" si="157"/>
        <v/>
      </c>
      <c r="S65" s="70">
        <f t="shared" ca="1" si="134"/>
        <v>0</v>
      </c>
      <c r="T65" s="15">
        <f t="shared" ca="1" si="135"/>
        <v>90</v>
      </c>
      <c r="U65" s="16">
        <f t="shared" ca="1" si="136"/>
        <v>124</v>
      </c>
      <c r="V65" s="16">
        <f t="shared" ca="1" si="137"/>
        <v>35</v>
      </c>
      <c r="W65" s="16">
        <f t="shared" ca="1" si="138"/>
        <v>13</v>
      </c>
      <c r="X65" s="16">
        <f t="shared" ca="1" si="139"/>
        <v>64</v>
      </c>
      <c r="Y65" s="30" t="str">
        <f t="shared" ca="1" si="140"/>
        <v/>
      </c>
      <c r="Z65" s="82"/>
      <c r="AB65" s="1"/>
      <c r="AC65" s="70">
        <f t="shared" si="153"/>
        <v>4</v>
      </c>
      <c r="AD65" s="70">
        <f ca="1">IFERROR(HLOOKUP(ANS!M64,$AN$24:$AS$24,1,FALSE),0)+IFERROR(HLOOKUP(ANS!M64,$AN$34:$AS$34,1,FALSE),0)+IFERROR(HLOOKUP(ANS!M64,$AN$44:$AS$44,1,FALSE),0)+IFERROR(HLOOKUP(ANS!M64,$AN$54:$AS$54,1,FALSE),0)+IFERROR(HLOOKUP(ANS!M64,$AN$64:$AS$64,1,FALSE),0)+IFERROR(HLOOKUP(ANS!M64,$AN$74:$AS$74,1,FALSE),0)+IFERROR(HLOOKUP(ANS!M64,$AN$84:$AS$84,1,FALSE),0)</f>
        <v>43</v>
      </c>
      <c r="AE65" s="70">
        <f ca="1">IF(AD65&gt;=ANS!M64,0,1)</f>
        <v>0</v>
      </c>
      <c r="AF65" s="70" t="str">
        <f ca="1">IF(AE65,ANS!M64,"")</f>
        <v/>
      </c>
      <c r="AG65" s="81" t="str">
        <f ca="1">IFERROR(SMALL($AF$61:$AF$76,ANS!L64),"")</f>
        <v/>
      </c>
      <c r="AH65" s="70"/>
      <c r="AI65" s="70"/>
      <c r="AK65" s="70">
        <v>5</v>
      </c>
      <c r="AL65" s="70">
        <f ca="1">MAX(1,$AH$77)</f>
        <v>3</v>
      </c>
      <c r="AM65" s="52">
        <f>WEIGHTS!H66</f>
        <v>4</v>
      </c>
      <c r="AN65" s="15">
        <f t="shared" ref="AN65:AS65" ca="1" si="158">IF(AND($AP$11=1,OR($AT65&lt;&gt;0,$AO$11=1)),IF(AN$19&lt;=$AM65,CHOOSE(RANDBETWEEN(1,$AL65),$AG$77,$AG$78,$AG$79,$AG$80,$AG$81,$AG$82,$AG$83,$AG$84,$AG$85,$AG$86,$AG$87,$AG$88,$AG$89,$AG$90,$AG$91,$AG$92,$AG$93,$AG$94,$AG$95,$AG$96,$AG$97,$AG$98,$AG$99,$AG$100,$AG$101,$AG$102),""),AU65)</f>
        <v>85</v>
      </c>
      <c r="AO65" s="16">
        <f t="shared" ca="1" si="158"/>
        <v>111</v>
      </c>
      <c r="AP65" s="16">
        <f t="shared" ca="1" si="158"/>
        <v>75</v>
      </c>
      <c r="AQ65" s="16">
        <f t="shared" ca="1" si="158"/>
        <v>27</v>
      </c>
      <c r="AR65" s="16" t="str">
        <f t="shared" ca="1" si="158"/>
        <v/>
      </c>
      <c r="AS65" s="16" t="str">
        <f t="shared" ca="1" si="158"/>
        <v/>
      </c>
      <c r="AT65" s="70">
        <f t="shared" ca="1" si="142"/>
        <v>0</v>
      </c>
      <c r="AU65" s="15">
        <f t="shared" ca="1" si="151"/>
        <v>85</v>
      </c>
      <c r="AV65" s="16">
        <f t="shared" ca="1" si="143"/>
        <v>111</v>
      </c>
      <c r="AW65" s="16">
        <f t="shared" ca="1" si="144"/>
        <v>75</v>
      </c>
      <c r="AX65" s="16">
        <f t="shared" ca="1" si="145"/>
        <v>27</v>
      </c>
      <c r="AY65" s="16" t="str">
        <f t="shared" ca="1" si="146"/>
        <v/>
      </c>
      <c r="AZ65" s="30" t="str">
        <f t="shared" ca="1" si="147"/>
        <v/>
      </c>
    </row>
    <row r="66" spans="2:54" x14ac:dyDescent="0.25">
      <c r="B66" s="70">
        <f t="shared" si="148"/>
        <v>3</v>
      </c>
      <c r="C66" s="70">
        <f ca="1">IFERROR(HLOOKUP(ANS!C65,$M$23:$R$23,1,FALSE),0)+IFERROR(HLOOKUP(ANS!C65,$M$33:$R$33,1,FALSE),0)+IFERROR(HLOOKUP(ANS!C65,$M$43:$R$43,1,FALSE),0)+IFERROR(HLOOKUP(ANS!C65,$M$53:$R$53,1,FALSE),0)+IFERROR(HLOOKUP(ANS!C65,$M$63:$R$63,1,FALSE),0)+IFERROR(HLOOKUP(ANS!C65,$M$73:$R$73,1,FALSE),0)+IFERROR(HLOOKUP(ANS!C65,$M$83:$R$83,1,FALSE),0)</f>
        <v>0</v>
      </c>
      <c r="D66" s="70">
        <f ca="1">IF(C66&gt;=ANS!C65,0,1)</f>
        <v>1</v>
      </c>
      <c r="E66" s="70">
        <f ca="1">IF(D66,ANS!C65,"")</f>
        <v>41</v>
      </c>
      <c r="F66" s="81" t="str">
        <f ca="1">IFERROR(SMALL($E$60:$E$91,ANS!B65),"")</f>
        <v/>
      </c>
      <c r="G66" s="70"/>
      <c r="H66" s="70"/>
      <c r="J66" s="70">
        <v>6</v>
      </c>
      <c r="K66" s="70">
        <f ca="1">MAX(1,$G$154)</f>
        <v>2</v>
      </c>
      <c r="L66" s="52">
        <f>WEIGHTS!H54</f>
        <v>1</v>
      </c>
      <c r="M66" s="15">
        <f t="shared" ref="M66:R66" ca="1" si="159">IF(AND($O$11=1,OR($S66&lt;&gt;0,$N$11=1)),IF(M$19&lt;=$L66,CHOOSE(RANDBETWEEN(1,$K66),$F$154,$F$155,$F$156,$F$157,$F$158,$F$159,$F$160,$F$161,$F$162,$F$163,$F$164,$F$165,$F$166),""),T66)</f>
        <v>125</v>
      </c>
      <c r="N66" s="16" t="str">
        <f t="shared" ca="1" si="159"/>
        <v/>
      </c>
      <c r="O66" s="16" t="str">
        <f t="shared" ca="1" si="159"/>
        <v/>
      </c>
      <c r="P66" s="16" t="str">
        <f t="shared" ca="1" si="159"/>
        <v/>
      </c>
      <c r="Q66" s="16" t="str">
        <f t="shared" ca="1" si="159"/>
        <v/>
      </c>
      <c r="R66" s="16" t="str">
        <f t="shared" ca="1" si="159"/>
        <v/>
      </c>
      <c r="S66" s="70">
        <f t="shared" ca="1" si="134"/>
        <v>0</v>
      </c>
      <c r="T66" s="15">
        <f t="shared" ca="1" si="135"/>
        <v>125</v>
      </c>
      <c r="U66" s="16" t="str">
        <f t="shared" ca="1" si="136"/>
        <v/>
      </c>
      <c r="V66" s="16" t="str">
        <f t="shared" ca="1" si="137"/>
        <v/>
      </c>
      <c r="W66" s="16" t="str">
        <f t="shared" ca="1" si="138"/>
        <v/>
      </c>
      <c r="X66" s="16" t="str">
        <f t="shared" ca="1" si="139"/>
        <v/>
      </c>
      <c r="Y66" s="30" t="str">
        <f t="shared" ca="1" si="140"/>
        <v/>
      </c>
      <c r="Z66" s="82"/>
      <c r="AB66" s="1"/>
      <c r="AC66" s="70">
        <f t="shared" si="153"/>
        <v>4</v>
      </c>
      <c r="AD66" s="70">
        <f ca="1">IFERROR(HLOOKUP(ANS!M65,$AN$24:$AS$24,1,FALSE),0)+IFERROR(HLOOKUP(ANS!M65,$AN$34:$AS$34,1,FALSE),0)+IFERROR(HLOOKUP(ANS!M65,$AN$44:$AS$44,1,FALSE),0)+IFERROR(HLOOKUP(ANS!M65,$AN$54:$AS$54,1,FALSE),0)+IFERROR(HLOOKUP(ANS!M65,$AN$64:$AS$64,1,FALSE),0)+IFERROR(HLOOKUP(ANS!M65,$AN$74:$AS$74,1,FALSE),0)+IFERROR(HLOOKUP(ANS!M65,$AN$84:$AS$84,1,FALSE),0)</f>
        <v>58</v>
      </c>
      <c r="AE66" s="70">
        <f ca="1">IF(AD66&gt;=ANS!M65,0,1)</f>
        <v>0</v>
      </c>
      <c r="AF66" s="70" t="str">
        <f ca="1">IF(AE66,ANS!M65,"")</f>
        <v/>
      </c>
      <c r="AG66" s="81" t="str">
        <f ca="1">IFERROR(SMALL($AF$61:$AF$76,ANS!L65),"")</f>
        <v/>
      </c>
      <c r="AH66" s="70"/>
      <c r="AI66" s="70"/>
      <c r="AK66" s="70">
        <v>6</v>
      </c>
      <c r="AL66" s="70">
        <f ca="1">MAX(1,$AH$103)</f>
        <v>2</v>
      </c>
      <c r="AM66" s="52">
        <f>WEIGHTS!H67</f>
        <v>2</v>
      </c>
      <c r="AN66" s="15">
        <f t="shared" ref="AN66:AS66" ca="1" si="160">IF(AND($AP$11=1,OR($AT66&lt;&gt;0,$AO$11=1)),IF(AN$19&lt;=$AM66,CHOOSE(RANDBETWEEN(1,$AL66),$AG$103,$AG$104,$AG$105,$AG$106,$AG$107,$AG$108,$AG$109,$AG$110,$AG$111,$AG$112,$AG$113,$AG$114,$AG$115,$AG$116,$AG$117,$AG$118),""),AU66)</f>
        <v>35</v>
      </c>
      <c r="AO66" s="16">
        <f t="shared" ca="1" si="160"/>
        <v>82</v>
      </c>
      <c r="AP66" s="16" t="str">
        <f t="shared" ca="1" si="160"/>
        <v/>
      </c>
      <c r="AQ66" s="16" t="str">
        <f t="shared" ca="1" si="160"/>
        <v/>
      </c>
      <c r="AR66" s="16" t="str">
        <f t="shared" ca="1" si="160"/>
        <v/>
      </c>
      <c r="AS66" s="16" t="str">
        <f t="shared" ca="1" si="160"/>
        <v/>
      </c>
      <c r="AT66" s="70">
        <f t="shared" ca="1" si="142"/>
        <v>0</v>
      </c>
      <c r="AU66" s="15">
        <f t="shared" ca="1" si="151"/>
        <v>35</v>
      </c>
      <c r="AV66" s="16">
        <f t="shared" ca="1" si="143"/>
        <v>82</v>
      </c>
      <c r="AW66" s="16" t="str">
        <f t="shared" ca="1" si="144"/>
        <v/>
      </c>
      <c r="AX66" s="16" t="str">
        <f t="shared" ca="1" si="145"/>
        <v/>
      </c>
      <c r="AY66" s="16" t="str">
        <f t="shared" ca="1" si="146"/>
        <v/>
      </c>
      <c r="AZ66" s="30" t="str">
        <f t="shared" ca="1" si="147"/>
        <v/>
      </c>
    </row>
    <row r="67" spans="2:54" x14ac:dyDescent="0.25">
      <c r="B67" s="70">
        <f t="shared" si="148"/>
        <v>3</v>
      </c>
      <c r="C67" s="70">
        <f ca="1">IFERROR(HLOOKUP(ANS!C66,$M$23:$R$23,1,FALSE),0)+IFERROR(HLOOKUP(ANS!C66,$M$33:$R$33,1,FALSE),0)+IFERROR(HLOOKUP(ANS!C66,$M$43:$R$43,1,FALSE),0)+IFERROR(HLOOKUP(ANS!C66,$M$53:$R$53,1,FALSE),0)+IFERROR(HLOOKUP(ANS!C66,$M$63:$R$63,1,FALSE),0)+IFERROR(HLOOKUP(ANS!C66,$M$73:$R$73,1,FALSE),0)+IFERROR(HLOOKUP(ANS!C66,$M$83:$R$83,1,FALSE),0)</f>
        <v>50</v>
      </c>
      <c r="D67" s="70">
        <f ca="1">IF(C67&gt;=ANS!C66,0,1)</f>
        <v>0</v>
      </c>
      <c r="E67" s="70" t="str">
        <f ca="1">IF(D67,ANS!C66,"")</f>
        <v/>
      </c>
      <c r="F67" s="81" t="str">
        <f ca="1">IFERROR(SMALL($E$60:$E$91,ANS!B66),"")</f>
        <v/>
      </c>
      <c r="G67" s="70"/>
      <c r="H67" s="70"/>
      <c r="J67" s="70">
        <v>7</v>
      </c>
      <c r="K67" s="70">
        <f ca="1">MAX(1,$G$167)</f>
        <v>1</v>
      </c>
      <c r="L67" s="52">
        <f>WEIGHTS!H55</f>
        <v>2</v>
      </c>
      <c r="M67" s="15">
        <f t="shared" ref="M67:R67" ca="1" si="161">IF(AND($O$11=1,OR($S67&lt;&gt;0,$N$11=1)),IF(M$19&lt;=$L67,CHOOSE(RANDBETWEEN(1,$K67),$F$167,$F$168,$F$169,$F$170,$F$171,$F$172,$F$173,$F$174,$F$175,$F$176,$F$177),""),T67)</f>
        <v>129</v>
      </c>
      <c r="N67" s="16">
        <f t="shared" ca="1" si="161"/>
        <v>70</v>
      </c>
      <c r="O67" s="16" t="str">
        <f t="shared" ca="1" si="161"/>
        <v/>
      </c>
      <c r="P67" s="16" t="str">
        <f t="shared" ca="1" si="161"/>
        <v/>
      </c>
      <c r="Q67" s="16" t="str">
        <f t="shared" ca="1" si="161"/>
        <v/>
      </c>
      <c r="R67" s="16" t="str">
        <f t="shared" ca="1" si="161"/>
        <v/>
      </c>
      <c r="S67" s="70">
        <f t="shared" ca="1" si="134"/>
        <v>0</v>
      </c>
      <c r="T67" s="15">
        <f t="shared" ca="1" si="135"/>
        <v>129</v>
      </c>
      <c r="U67" s="16">
        <f t="shared" ca="1" si="136"/>
        <v>70</v>
      </c>
      <c r="V67" s="16" t="str">
        <f t="shared" ca="1" si="137"/>
        <v/>
      </c>
      <c r="W67" s="16" t="str">
        <f t="shared" ca="1" si="138"/>
        <v/>
      </c>
      <c r="X67" s="16" t="str">
        <f t="shared" ca="1" si="139"/>
        <v/>
      </c>
      <c r="Y67" s="30" t="str">
        <f t="shared" ca="1" si="140"/>
        <v/>
      </c>
      <c r="Z67" s="82"/>
      <c r="AB67" s="1"/>
      <c r="AC67" s="70">
        <f t="shared" si="153"/>
        <v>4</v>
      </c>
      <c r="AD67" s="70">
        <f ca="1">IFERROR(HLOOKUP(ANS!M66,$AN$24:$AS$24,1,FALSE),0)+IFERROR(HLOOKUP(ANS!M66,$AN$34:$AS$34,1,FALSE),0)+IFERROR(HLOOKUP(ANS!M66,$AN$44:$AS$44,1,FALSE),0)+IFERROR(HLOOKUP(ANS!M66,$AN$54:$AS$54,1,FALSE),0)+IFERROR(HLOOKUP(ANS!M66,$AN$64:$AS$64,1,FALSE),0)+IFERROR(HLOOKUP(ANS!M66,$AN$74:$AS$74,1,FALSE),0)+IFERROR(HLOOKUP(ANS!M66,$AN$84:$AS$84,1,FALSE),0)</f>
        <v>59</v>
      </c>
      <c r="AE67" s="70">
        <f ca="1">IF(AD67&gt;=ANS!M66,0,1)</f>
        <v>0</v>
      </c>
      <c r="AF67" s="70" t="str">
        <f ca="1">IF(AE67,ANS!M66,"")</f>
        <v/>
      </c>
      <c r="AG67" s="81" t="str">
        <f ca="1">IFERROR(SMALL($AF$61:$AF$76,ANS!L66),"")</f>
        <v/>
      </c>
      <c r="AH67" s="70"/>
      <c r="AI67" s="70"/>
      <c r="AK67" s="70">
        <v>7</v>
      </c>
      <c r="AL67" s="70">
        <f ca="1">MAX(1,$AH$119)</f>
        <v>1</v>
      </c>
      <c r="AM67" s="52">
        <f>WEIGHTS!H68</f>
        <v>1</v>
      </c>
      <c r="AN67" s="15">
        <f t="shared" ref="AN67:AS67" ca="1" si="162">IF(AND($AP$11=1,OR($AT67&lt;&gt;0,$AO$11=1)),IF(AN$19&lt;=$AM67,CHOOSE(RANDBETWEEN(1,$AL67),$AG$119,$AG$120,$AG$121,$AG$122,$AG$123,$AG$124,$AG$125,$AG$126,$AG$127,$AG$128),""),AU67)</f>
        <v>34</v>
      </c>
      <c r="AO67" s="16" t="str">
        <f t="shared" ca="1" si="162"/>
        <v/>
      </c>
      <c r="AP67" s="16" t="str">
        <f t="shared" ca="1" si="162"/>
        <v/>
      </c>
      <c r="AQ67" s="16" t="str">
        <f t="shared" ca="1" si="162"/>
        <v/>
      </c>
      <c r="AR67" s="16" t="str">
        <f t="shared" ca="1" si="162"/>
        <v/>
      </c>
      <c r="AS67" s="16" t="str">
        <f t="shared" ca="1" si="162"/>
        <v/>
      </c>
      <c r="AT67" s="70">
        <f t="shared" ca="1" si="142"/>
        <v>0</v>
      </c>
      <c r="AU67" s="15">
        <f t="shared" ca="1" si="151"/>
        <v>34</v>
      </c>
      <c r="AV67" s="16" t="str">
        <f t="shared" ca="1" si="143"/>
        <v/>
      </c>
      <c r="AW67" s="16" t="str">
        <f t="shared" ca="1" si="144"/>
        <v/>
      </c>
      <c r="AX67" s="16" t="str">
        <f t="shared" ca="1" si="145"/>
        <v/>
      </c>
      <c r="AY67" s="16" t="str">
        <f t="shared" ca="1" si="146"/>
        <v/>
      </c>
      <c r="AZ67" s="30" t="str">
        <f t="shared" ca="1" si="147"/>
        <v/>
      </c>
    </row>
    <row r="68" spans="2:54" x14ac:dyDescent="0.25">
      <c r="B68" s="70">
        <f t="shared" si="148"/>
        <v>3</v>
      </c>
      <c r="C68" s="70">
        <f ca="1">IFERROR(HLOOKUP(ANS!C67,$M$23:$R$23,1,FALSE),0)+IFERROR(HLOOKUP(ANS!C67,$M$33:$R$33,1,FALSE),0)+IFERROR(HLOOKUP(ANS!C67,$M$43:$R$43,1,FALSE),0)+IFERROR(HLOOKUP(ANS!C67,$M$53:$R$53,1,FALSE),0)+IFERROR(HLOOKUP(ANS!C67,$M$63:$R$63,1,FALSE),0)+IFERROR(HLOOKUP(ANS!C67,$M$73:$R$73,1,FALSE),0)+IFERROR(HLOOKUP(ANS!C67,$M$83:$R$83,1,FALSE),0)</f>
        <v>57</v>
      </c>
      <c r="D68" s="70">
        <f ca="1">IF(C68&gt;=ANS!C67,0,1)</f>
        <v>0</v>
      </c>
      <c r="E68" s="70" t="str">
        <f ca="1">IF(D68,ANS!C67,"")</f>
        <v/>
      </c>
      <c r="F68" s="81" t="str">
        <f ca="1">IFERROR(SMALL($E$60:$E$91,ANS!B67),"")</f>
        <v/>
      </c>
      <c r="G68" s="70"/>
      <c r="H68" s="70"/>
      <c r="J68" s="70">
        <v>8</v>
      </c>
      <c r="K68" s="70">
        <f ca="1">MAX(1,$G$178)</f>
        <v>1</v>
      </c>
      <c r="L68" s="52">
        <f>WEIGHTS!H56</f>
        <v>1</v>
      </c>
      <c r="M68" s="68">
        <f t="shared" ref="M68:R68" ca="1" si="163">IF(AND($O$11=1,OR($S68&lt;&gt;0,$N$11=1)),IF(M$19&lt;=$L68,CHOOSE(RANDBETWEEN(1,$K68),$F$178,$F$179),""),T68)</f>
        <v>151</v>
      </c>
      <c r="N68" s="69" t="str">
        <f t="shared" ca="1" si="163"/>
        <v/>
      </c>
      <c r="O68" s="69" t="str">
        <f t="shared" ca="1" si="163"/>
        <v/>
      </c>
      <c r="P68" s="69" t="str">
        <f t="shared" ca="1" si="163"/>
        <v/>
      </c>
      <c r="Q68" s="69" t="str">
        <f t="shared" ca="1" si="163"/>
        <v/>
      </c>
      <c r="R68" s="69" t="str">
        <f t="shared" ca="1" si="163"/>
        <v/>
      </c>
      <c r="S68" s="70">
        <f t="shared" ca="1" si="134"/>
        <v>0</v>
      </c>
      <c r="T68" s="15">
        <f t="shared" ca="1" si="135"/>
        <v>151</v>
      </c>
      <c r="U68" s="16" t="str">
        <f t="shared" ca="1" si="136"/>
        <v/>
      </c>
      <c r="V68" s="16" t="str">
        <f t="shared" ca="1" si="137"/>
        <v/>
      </c>
      <c r="W68" s="16" t="str">
        <f t="shared" ca="1" si="138"/>
        <v/>
      </c>
      <c r="X68" s="16" t="str">
        <f t="shared" ca="1" si="139"/>
        <v/>
      </c>
      <c r="Y68" s="30" t="str">
        <f t="shared" ca="1" si="140"/>
        <v/>
      </c>
      <c r="Z68" s="82"/>
      <c r="AB68" s="1"/>
      <c r="AC68" s="70">
        <f t="shared" si="153"/>
        <v>4</v>
      </c>
      <c r="AD68" s="70">
        <f ca="1">IFERROR(HLOOKUP(ANS!M67,$AN$24:$AS$24,1,FALSE),0)+IFERROR(HLOOKUP(ANS!M67,$AN$34:$AS$34,1,FALSE),0)+IFERROR(HLOOKUP(ANS!M67,$AN$44:$AS$44,1,FALSE),0)+IFERROR(HLOOKUP(ANS!M67,$AN$54:$AS$54,1,FALSE),0)+IFERROR(HLOOKUP(ANS!M67,$AN$64:$AS$64,1,FALSE),0)+IFERROR(HLOOKUP(ANS!M67,$AN$74:$AS$74,1,FALSE),0)+IFERROR(HLOOKUP(ANS!M67,$AN$84:$AS$84,1,FALSE),0)</f>
        <v>60</v>
      </c>
      <c r="AE68" s="70">
        <f ca="1">IF(AD68&gt;=ANS!M67,0,1)</f>
        <v>0</v>
      </c>
      <c r="AF68" s="70" t="str">
        <f ca="1">IF(AE68,ANS!M67,"")</f>
        <v/>
      </c>
      <c r="AG68" s="81" t="str">
        <f ca="1">IFERROR(SMALL($AF$61:$AF$76,ANS!L67),"")</f>
        <v/>
      </c>
      <c r="AH68" s="70"/>
      <c r="AI68" s="70"/>
      <c r="AK68" s="70">
        <v>8</v>
      </c>
      <c r="AL68" s="70"/>
      <c r="AM68" s="52">
        <f>WEIGHTS!H69</f>
        <v>0</v>
      </c>
      <c r="AN68" s="68"/>
      <c r="AO68" s="69"/>
      <c r="AP68" s="69"/>
      <c r="AQ68" s="69"/>
      <c r="AR68" s="69"/>
      <c r="AS68" s="69"/>
      <c r="AT68" s="70"/>
      <c r="AU68" s="15"/>
      <c r="AV68" s="16"/>
      <c r="AW68" s="16"/>
      <c r="AX68" s="16"/>
      <c r="AY68" s="16"/>
      <c r="AZ68" s="30"/>
    </row>
    <row r="69" spans="2:54" x14ac:dyDescent="0.25">
      <c r="B69" s="70">
        <f t="shared" si="148"/>
        <v>3</v>
      </c>
      <c r="C69" s="70">
        <f ca="1">IFERROR(HLOOKUP(ANS!C68,$M$23:$R$23,1,FALSE),0)+IFERROR(HLOOKUP(ANS!C68,$M$33:$R$33,1,FALSE),0)+IFERROR(HLOOKUP(ANS!C68,$M$43:$R$43,1,FALSE),0)+IFERROR(HLOOKUP(ANS!C68,$M$53:$R$53,1,FALSE),0)+IFERROR(HLOOKUP(ANS!C68,$M$63:$R$63,1,FALSE),0)+IFERROR(HLOOKUP(ANS!C68,$M$73:$R$73,1,FALSE),0)+IFERROR(HLOOKUP(ANS!C68,$M$83:$R$83,1,FALSE),0)</f>
        <v>72</v>
      </c>
      <c r="D69" s="70">
        <f ca="1">IF(C69&gt;=ANS!C68,0,1)</f>
        <v>0</v>
      </c>
      <c r="E69" s="70" t="str">
        <f ca="1">IF(D69,ANS!C68,"")</f>
        <v/>
      </c>
      <c r="F69" s="81" t="str">
        <f ca="1">IFERROR(SMALL($E$60:$E$91,ANS!B68),"")</f>
        <v/>
      </c>
      <c r="G69" s="70"/>
      <c r="H69" s="70"/>
      <c r="J69" s="71">
        <v>9</v>
      </c>
      <c r="K69" s="71">
        <f ca="1">MAX(1,$G$180)</f>
        <v>1</v>
      </c>
      <c r="L69" s="34">
        <f>WEIGHTS!H57</f>
        <v>0</v>
      </c>
      <c r="M69" s="72" t="str">
        <f t="shared" ref="M69:R69" ca="1" si="164">IF(AND($O$11=1,OR($S69&lt;&gt;0,$N$11=1)),IF(M$19&lt;=$L69,CHOOSE(RANDBETWEEN(1,$K69),$F$180,$F$181),""),T69)</f>
        <v/>
      </c>
      <c r="N69" s="73" t="str">
        <f t="shared" ca="1" si="164"/>
        <v/>
      </c>
      <c r="O69" s="73" t="str">
        <f t="shared" ca="1" si="164"/>
        <v/>
      </c>
      <c r="P69" s="73" t="str">
        <f t="shared" ca="1" si="164"/>
        <v/>
      </c>
      <c r="Q69" s="73" t="str">
        <f t="shared" ca="1" si="164"/>
        <v/>
      </c>
      <c r="R69" s="73" t="str">
        <f t="shared" ca="1" si="164"/>
        <v/>
      </c>
      <c r="S69" s="71">
        <f t="shared" ca="1" si="134"/>
        <v>0</v>
      </c>
      <c r="T69" s="7" t="str">
        <f t="shared" ca="1" si="135"/>
        <v/>
      </c>
      <c r="U69" s="19" t="str">
        <f t="shared" ca="1" si="136"/>
        <v/>
      </c>
      <c r="V69" s="19" t="str">
        <f t="shared" ca="1" si="137"/>
        <v/>
      </c>
      <c r="W69" s="19" t="str">
        <f t="shared" ca="1" si="138"/>
        <v/>
      </c>
      <c r="X69" s="19" t="str">
        <f t="shared" ca="1" si="139"/>
        <v/>
      </c>
      <c r="Y69" s="31" t="str">
        <f t="shared" ca="1" si="140"/>
        <v/>
      </c>
      <c r="Z69" s="82"/>
      <c r="AB69" s="1"/>
      <c r="AC69" s="70">
        <f t="shared" si="153"/>
        <v>4</v>
      </c>
      <c r="AD69" s="70">
        <f ca="1">IFERROR(HLOOKUP(ANS!M68,$AN$24:$AS$24,1,FALSE),0)+IFERROR(HLOOKUP(ANS!M68,$AN$34:$AS$34,1,FALSE),0)+IFERROR(HLOOKUP(ANS!M68,$AN$44:$AS$44,1,FALSE),0)+IFERROR(HLOOKUP(ANS!M68,$AN$54:$AS$54,1,FALSE),0)+IFERROR(HLOOKUP(ANS!M68,$AN$64:$AS$64,1,FALSE),0)+IFERROR(HLOOKUP(ANS!M68,$AN$74:$AS$74,1,FALSE),0)+IFERROR(HLOOKUP(ANS!M68,$AN$84:$AS$84,1,FALSE),0)</f>
        <v>65</v>
      </c>
      <c r="AE69" s="70">
        <f ca="1">IF(AD69&gt;=ANS!M68,0,1)</f>
        <v>0</v>
      </c>
      <c r="AF69" s="70" t="str">
        <f ca="1">IF(AE69,ANS!M68,"")</f>
        <v/>
      </c>
      <c r="AG69" s="81" t="str">
        <f ca="1">IFERROR(SMALL($AF$61:$AF$76,ANS!L68),"")</f>
        <v/>
      </c>
      <c r="AH69" s="70"/>
      <c r="AI69" s="70"/>
      <c r="AK69" s="71">
        <v>9</v>
      </c>
      <c r="AL69" s="71">
        <f ca="1">MAX(1,$AH$129)</f>
        <v>1</v>
      </c>
      <c r="AM69" s="52">
        <f>WEIGHTS!H70</f>
        <v>0</v>
      </c>
      <c r="AN69" s="72" t="str">
        <f t="shared" ref="AN69:AS69" ca="1" si="165">IF(AND($AP$11=1,OR($AT69&lt;&gt;0,$AO$11=1)),IF(AN$19&lt;=$AM69,CHOOSE(RANDBETWEEN(1,$AL69),$AG$129),""),AU69)</f>
        <v/>
      </c>
      <c r="AO69" s="73" t="str">
        <f t="shared" ca="1" si="165"/>
        <v/>
      </c>
      <c r="AP69" s="73" t="str">
        <f t="shared" ca="1" si="165"/>
        <v/>
      </c>
      <c r="AQ69" s="73" t="str">
        <f t="shared" ca="1" si="165"/>
        <v/>
      </c>
      <c r="AR69" s="73" t="str">
        <f t="shared" ca="1" si="165"/>
        <v/>
      </c>
      <c r="AS69" s="73" t="str">
        <f t="shared" ca="1" si="165"/>
        <v/>
      </c>
      <c r="AT69" s="71">
        <f ca="1">ROUND(SUMPRODUCT(1/COUNTIF(AN69:AS69,AN69:AS69))-IFERROR(COUNTBLANK(AN69:AS69)/COUNTBLANK(AN69:AS69),0)-AM69,0)</f>
        <v>0</v>
      </c>
      <c r="AU69" s="7" t="str">
        <f t="shared" ca="1" si="151"/>
        <v/>
      </c>
      <c r="AV69" s="19" t="str">
        <f t="shared" ca="1" si="143"/>
        <v/>
      </c>
      <c r="AW69" s="19" t="str">
        <f t="shared" ca="1" si="144"/>
        <v/>
      </c>
      <c r="AX69" s="19" t="str">
        <f t="shared" ca="1" si="145"/>
        <v/>
      </c>
      <c r="AY69" s="19" t="str">
        <f t="shared" ca="1" si="146"/>
        <v/>
      </c>
      <c r="AZ69" s="31" t="str">
        <f t="shared" ca="1" si="147"/>
        <v/>
      </c>
    </row>
    <row r="70" spans="2:54" x14ac:dyDescent="0.25">
      <c r="B70" s="70">
        <f t="shared" si="148"/>
        <v>3</v>
      </c>
      <c r="C70" s="70">
        <f ca="1">IFERROR(HLOOKUP(ANS!C69,$M$23:$R$23,1,FALSE),0)+IFERROR(HLOOKUP(ANS!C69,$M$33:$R$33,1,FALSE),0)+IFERROR(HLOOKUP(ANS!C69,$M$43:$R$43,1,FALSE),0)+IFERROR(HLOOKUP(ANS!C69,$M$53:$R$53,1,FALSE),0)+IFERROR(HLOOKUP(ANS!C69,$M$63:$R$63,1,FALSE),0)+IFERROR(HLOOKUP(ANS!C69,$M$73:$R$73,1,FALSE),0)+IFERROR(HLOOKUP(ANS!C69,$M$83:$R$83,1,FALSE),0)</f>
        <v>77</v>
      </c>
      <c r="D70" s="70">
        <f ca="1">IF(C70&gt;=ANS!C69,0,1)</f>
        <v>0</v>
      </c>
      <c r="E70" s="70" t="str">
        <f ca="1">IF(D70,ANS!C69,"")</f>
        <v/>
      </c>
      <c r="F70" s="81" t="str">
        <f ca="1">IFERROR(SMALL($E$60:$E$91,ANS!B69),"")</f>
        <v/>
      </c>
      <c r="G70" s="70"/>
      <c r="H70" s="70"/>
      <c r="J70" s="76"/>
      <c r="K70" s="76"/>
      <c r="L70" s="76"/>
      <c r="M70" s="168" t="s">
        <v>52</v>
      </c>
      <c r="N70" s="169"/>
      <c r="O70" s="169"/>
      <c r="P70" s="169"/>
      <c r="Q70" s="169"/>
      <c r="R70" s="170"/>
      <c r="S70" s="76">
        <f ca="1">COUNTIF(M71:R79,0)</f>
        <v>0</v>
      </c>
      <c r="T70" s="168" t="s">
        <v>52</v>
      </c>
      <c r="U70" s="169"/>
      <c r="V70" s="169"/>
      <c r="W70" s="169"/>
      <c r="X70" s="169"/>
      <c r="Y70" s="170"/>
      <c r="Z70" s="82"/>
      <c r="AB70" s="1"/>
      <c r="AC70" s="70">
        <f t="shared" si="153"/>
        <v>4</v>
      </c>
      <c r="AD70" s="70">
        <f ca="1">IFERROR(HLOOKUP(ANS!M69,$AN$24:$AS$24,1,FALSE),0)+IFERROR(HLOOKUP(ANS!M69,$AN$34:$AS$34,1,FALSE),0)+IFERROR(HLOOKUP(ANS!M69,$AN$44:$AS$44,1,FALSE),0)+IFERROR(HLOOKUP(ANS!M69,$AN$54:$AS$54,1,FALSE),0)+IFERROR(HLOOKUP(ANS!M69,$AN$64:$AS$64,1,FALSE),0)+IFERROR(HLOOKUP(ANS!M69,$AN$74:$AS$74,1,FALSE),0)+IFERROR(HLOOKUP(ANS!M69,$AN$84:$AS$84,1,FALSE),0)</f>
        <v>72</v>
      </c>
      <c r="AE70" s="70">
        <f ca="1">IF(AD70&gt;=ANS!M69,0,1)</f>
        <v>0</v>
      </c>
      <c r="AF70" s="70" t="str">
        <f ca="1">IF(AE70,ANS!M69,"")</f>
        <v/>
      </c>
      <c r="AG70" s="81" t="str">
        <f ca="1">IFERROR(SMALL($AF$61:$AF$76,ANS!L69),"")</f>
        <v/>
      </c>
      <c r="AH70" s="70"/>
      <c r="AI70" s="70"/>
      <c r="AK70" s="76"/>
      <c r="AL70" s="76"/>
      <c r="AM70" s="76"/>
      <c r="AN70" s="168" t="s">
        <v>52</v>
      </c>
      <c r="AO70" s="169"/>
      <c r="AP70" s="169"/>
      <c r="AQ70" s="169"/>
      <c r="AR70" s="169"/>
      <c r="AS70" s="170"/>
      <c r="AT70" s="76">
        <f ca="1">COUNTIF(AN71:AS79,0)</f>
        <v>0</v>
      </c>
      <c r="AU70" s="168" t="s">
        <v>52</v>
      </c>
      <c r="AV70" s="169"/>
      <c r="AW70" s="169"/>
      <c r="AX70" s="169"/>
      <c r="AY70" s="169"/>
      <c r="AZ70" s="170"/>
    </row>
    <row r="71" spans="2:54" x14ac:dyDescent="0.25">
      <c r="B71" s="70">
        <f t="shared" si="148"/>
        <v>3</v>
      </c>
      <c r="C71" s="70">
        <f ca="1">IFERROR(HLOOKUP(ANS!C70,$M$23:$R$23,1,FALSE),0)+IFERROR(HLOOKUP(ANS!C70,$M$33:$R$33,1,FALSE),0)+IFERROR(HLOOKUP(ANS!C70,$M$43:$R$43,1,FALSE),0)+IFERROR(HLOOKUP(ANS!C70,$M$53:$R$53,1,FALSE),0)+IFERROR(HLOOKUP(ANS!C70,$M$63:$R$63,1,FALSE),0)+IFERROR(HLOOKUP(ANS!C70,$M$73:$R$73,1,FALSE),0)+IFERROR(HLOOKUP(ANS!C70,$M$83:$R$83,1,FALSE),0)</f>
        <v>83</v>
      </c>
      <c r="D71" s="70">
        <f ca="1">IF(C71&gt;=ANS!C70,0,1)</f>
        <v>0</v>
      </c>
      <c r="E71" s="70" t="str">
        <f ca="1">IF(D71,ANS!C70,"")</f>
        <v/>
      </c>
      <c r="F71" s="81" t="str">
        <f ca="1">IFERROR(SMALL($E$60:$E$91,ANS!B70),"")</f>
        <v/>
      </c>
      <c r="G71" s="70"/>
      <c r="H71" s="70"/>
      <c r="J71" s="70">
        <v>1</v>
      </c>
      <c r="K71" s="70">
        <f ca="1">MAX(1,$G$6)</f>
        <v>7</v>
      </c>
      <c r="L71" s="52">
        <f>WEIGHTS!I49</f>
        <v>5</v>
      </c>
      <c r="M71" s="77">
        <f t="shared" ref="M71:R71" ca="1" si="166">IF(AND($O$12=1,OR($S71&lt;&gt;0,$N$12=1)),IF(M$19&lt;=$L71,CHOOSE(RANDBETWEEN(1,$K71),$F$6,$F$7,$F$8,$F$9,$F$10,$F$11,$F$12,$F$13,$F$14,$F$15,$F$16,$F$17,$F$18,$F$19,$F$20,$F$21,$F$22,$F$23,$F$24,$F$25,$F$26,$F$27,$F$28,$F$29,$F$30,$F$31,$F$32,$F$33,$F$34,$F$35,$F$36,$F$37,$F$38,$F$39,$F$40,$F$41,$F$42,$F$43,$F$44,$F$45,$F$46,$F$47,$F$48,$F$49,$F$50),""),T71)</f>
        <v>80</v>
      </c>
      <c r="N71" s="78">
        <f t="shared" ca="1" si="166"/>
        <v>39</v>
      </c>
      <c r="O71" s="78">
        <f t="shared" ca="1" si="166"/>
        <v>93</v>
      </c>
      <c r="P71" s="78">
        <f t="shared" ca="1" si="166"/>
        <v>58</v>
      </c>
      <c r="Q71" s="78">
        <f t="shared" ca="1" si="166"/>
        <v>45</v>
      </c>
      <c r="R71" s="78" t="str">
        <f t="shared" ca="1" si="166"/>
        <v/>
      </c>
      <c r="S71" s="32">
        <f t="shared" ref="S71:S79" ca="1" si="167">ROUND(SUMPRODUCT(1/COUNTIF(M71:R71,M71:R71))-IFERROR(COUNTBLANK(M71:R71)/COUNTBLANK(M71:R71),0)-L71,0)</f>
        <v>0</v>
      </c>
      <c r="T71" s="77">
        <f t="shared" ref="T71:T79" ca="1" si="168">IFERROR(IF($O$12=0,0,M71),0)</f>
        <v>80</v>
      </c>
      <c r="U71" s="78">
        <f t="shared" ref="U71:U79" ca="1" si="169">IFERROR(IF($O$12=0,0,N71),0)</f>
        <v>39</v>
      </c>
      <c r="V71" s="78">
        <f t="shared" ref="V71:V79" ca="1" si="170">IFERROR(IF($O$12=0,0,O71),0)</f>
        <v>93</v>
      </c>
      <c r="W71" s="78">
        <f t="shared" ref="W71:W79" ca="1" si="171">IFERROR(IF($O$12=0,0,P71),0)</f>
        <v>58</v>
      </c>
      <c r="X71" s="78">
        <f t="shared" ref="X71:X79" ca="1" si="172">IFERROR(IF($O$12=0,0,Q71),0)</f>
        <v>45</v>
      </c>
      <c r="Y71" s="79" t="str">
        <f t="shared" ref="Y71:Y79" ca="1" si="173">IFERROR(IF($O$12=0,0,R71),0)</f>
        <v/>
      </c>
      <c r="Z71" s="83"/>
      <c r="AB71" s="1"/>
      <c r="AC71" s="70">
        <f t="shared" si="153"/>
        <v>4</v>
      </c>
      <c r="AD71" s="70">
        <f ca="1">IFERROR(HLOOKUP(ANS!M70,$AN$24:$AS$24,1,FALSE),0)+IFERROR(HLOOKUP(ANS!M70,$AN$34:$AS$34,1,FALSE),0)+IFERROR(HLOOKUP(ANS!M70,$AN$44:$AS$44,1,FALSE),0)+IFERROR(HLOOKUP(ANS!M70,$AN$54:$AS$54,1,FALSE),0)+IFERROR(HLOOKUP(ANS!M70,$AN$64:$AS$64,1,FALSE),0)+IFERROR(HLOOKUP(ANS!M70,$AN$74:$AS$74,1,FALSE),0)+IFERROR(HLOOKUP(ANS!M70,$AN$84:$AS$84,1,FALSE),0)</f>
        <v>88</v>
      </c>
      <c r="AE71" s="70">
        <f ca="1">IF(AD71&gt;=ANS!M70,0,1)</f>
        <v>0</v>
      </c>
      <c r="AF71" s="70" t="str">
        <f ca="1">IF(AE71,ANS!M70,"")</f>
        <v/>
      </c>
      <c r="AG71" s="81" t="str">
        <f ca="1">IFERROR(SMALL($AF$61:$AF$76,ANS!L70),"")</f>
        <v/>
      </c>
      <c r="AH71" s="70"/>
      <c r="AI71" s="70"/>
      <c r="AK71" s="70">
        <v>1</v>
      </c>
      <c r="AL71" s="70">
        <f ca="1">MAX(1,$AH$6)</f>
        <v>2</v>
      </c>
      <c r="AM71" s="52">
        <f>WEIGHTS!I62</f>
        <v>2</v>
      </c>
      <c r="AN71" s="77">
        <f t="shared" ref="AN71:AS71" ca="1" si="174">IF(AND($AP$12=1,OR($AT71&lt;&gt;0,$AO$12=1)),IF(AN$19&lt;=$AM71,CHOOSE(RANDBETWEEN(1,$AL71),$AG$6,$AG$7,$AG$8,$AG$9,$AG$10,$AG$11,$AG$12,$AG$13,$AG$14,$AG$15,$AG$16,$AG$17,$AG$18,$AG$19),""),AU71)</f>
        <v>18</v>
      </c>
      <c r="AO71" s="78">
        <f t="shared" ca="1" si="174"/>
        <v>77</v>
      </c>
      <c r="AP71" s="78" t="str">
        <f t="shared" ca="1" si="174"/>
        <v/>
      </c>
      <c r="AQ71" s="78" t="str">
        <f t="shared" ca="1" si="174"/>
        <v/>
      </c>
      <c r="AR71" s="78" t="str">
        <f t="shared" ca="1" si="174"/>
        <v/>
      </c>
      <c r="AS71" s="78" t="str">
        <f t="shared" ca="1" si="174"/>
        <v/>
      </c>
      <c r="AT71" s="32">
        <f t="shared" ref="AT71:AT77" ca="1" si="175">ROUND(SUMPRODUCT(1/COUNTIF(AN71:AS71,AN71:AS71))-IFERROR(COUNTBLANK(AN71:AS71)/COUNTBLANK(AN71:AS71),0)-AM71,0)</f>
        <v>0</v>
      </c>
      <c r="AU71" s="77">
        <f ca="1">IFERROR(IF($AP$12=0,0,AN71),0)</f>
        <v>18</v>
      </c>
      <c r="AV71" s="78">
        <f t="shared" ref="AV71:AV79" ca="1" si="176">IFERROR(IF($AP$12=0,0,AO71),0)</f>
        <v>77</v>
      </c>
      <c r="AW71" s="78" t="str">
        <f t="shared" ref="AW71:AW79" ca="1" si="177">IFERROR(IF($AP$12=0,0,AP71),0)</f>
        <v/>
      </c>
      <c r="AX71" s="78" t="str">
        <f t="shared" ref="AX71:AX79" ca="1" si="178">IFERROR(IF($AP$12=0,0,AQ71),0)</f>
        <v/>
      </c>
      <c r="AY71" s="78" t="str">
        <f t="shared" ref="AY71:AY79" ca="1" si="179">IFERROR(IF($AP$12=0,0,AR71),0)</f>
        <v/>
      </c>
      <c r="AZ71" s="79" t="str">
        <f t="shared" ref="AZ71:AZ79" ca="1" si="180">IFERROR(IF($AP$12=0,0,AS71),0)</f>
        <v/>
      </c>
    </row>
    <row r="72" spans="2:54" x14ac:dyDescent="0.25">
      <c r="B72" s="70">
        <f t="shared" si="148"/>
        <v>3</v>
      </c>
      <c r="C72" s="70">
        <f ca="1">IFERROR(HLOOKUP(ANS!C71,$M$23:$R$23,1,FALSE),0)+IFERROR(HLOOKUP(ANS!C71,$M$33:$R$33,1,FALSE),0)+IFERROR(HLOOKUP(ANS!C71,$M$43:$R$43,1,FALSE),0)+IFERROR(HLOOKUP(ANS!C71,$M$53:$R$53,1,FALSE),0)+IFERROR(HLOOKUP(ANS!C71,$M$63:$R$63,1,FALSE),0)+IFERROR(HLOOKUP(ANS!C71,$M$73:$R$73,1,FALSE),0)+IFERROR(HLOOKUP(ANS!C71,$M$83:$R$83,1,FALSE),0)</f>
        <v>0</v>
      </c>
      <c r="D72" s="70">
        <f ca="1">IF(C72&gt;=ANS!C71,0,1)</f>
        <v>1</v>
      </c>
      <c r="E72" s="70">
        <f ca="1">IF(D72,ANS!C71,"")</f>
        <v>91</v>
      </c>
      <c r="F72" s="81" t="str">
        <f ca="1">IFERROR(SMALL($E$60:$E$91,ANS!B71),"")</f>
        <v/>
      </c>
      <c r="G72" s="70"/>
      <c r="H72" s="70"/>
      <c r="J72" s="70">
        <v>2</v>
      </c>
      <c r="K72" s="70">
        <f ca="1">MAX(1,$G$51)</f>
        <v>1</v>
      </c>
      <c r="L72" s="52">
        <f>WEIGHTS!I50</f>
        <v>1</v>
      </c>
      <c r="M72" s="15">
        <f t="shared" ref="M72:R72" ca="1" si="181">IF(AND($O$12=1,OR($S72&lt;&gt;0,$N$12=1)),IF(M$19&lt;=$L72,CHOOSE(RANDBETWEEN(1,$K72),$F$51,$F$52,$F$53,$F$54,$F$55,$F$56,$F$57,$F$58,$F$59),""),T72)</f>
        <v>96</v>
      </c>
      <c r="N72" s="16" t="str">
        <f t="shared" ca="1" si="181"/>
        <v/>
      </c>
      <c r="O72" s="16" t="str">
        <f t="shared" ca="1" si="181"/>
        <v/>
      </c>
      <c r="P72" s="16" t="str">
        <f t="shared" ca="1" si="181"/>
        <v/>
      </c>
      <c r="Q72" s="16" t="str">
        <f t="shared" ca="1" si="181"/>
        <v/>
      </c>
      <c r="R72" s="16" t="str">
        <f t="shared" ca="1" si="181"/>
        <v/>
      </c>
      <c r="S72" s="70">
        <f t="shared" ca="1" si="167"/>
        <v>0</v>
      </c>
      <c r="T72" s="15">
        <f t="shared" ca="1" si="168"/>
        <v>96</v>
      </c>
      <c r="U72" s="16" t="str">
        <f t="shared" ca="1" si="169"/>
        <v/>
      </c>
      <c r="V72" s="16" t="str">
        <f t="shared" ca="1" si="170"/>
        <v/>
      </c>
      <c r="W72" s="16" t="str">
        <f t="shared" ca="1" si="171"/>
        <v/>
      </c>
      <c r="X72" s="16" t="str">
        <f t="shared" ca="1" si="172"/>
        <v/>
      </c>
      <c r="Y72" s="30" t="str">
        <f t="shared" ca="1" si="173"/>
        <v/>
      </c>
      <c r="Z72" s="82"/>
      <c r="AB72" s="1"/>
      <c r="AC72" s="70">
        <f t="shared" si="153"/>
        <v>4</v>
      </c>
      <c r="AD72" s="70">
        <f ca="1">IFERROR(HLOOKUP(ANS!M71,$AN$24:$AS$24,1,FALSE),0)+IFERROR(HLOOKUP(ANS!M71,$AN$34:$AS$34,1,FALSE),0)+IFERROR(HLOOKUP(ANS!M71,$AN$44:$AS$44,1,FALSE),0)+IFERROR(HLOOKUP(ANS!M71,$AN$54:$AS$54,1,FALSE),0)+IFERROR(HLOOKUP(ANS!M71,$AN$64:$AS$64,1,FALSE),0)+IFERROR(HLOOKUP(ANS!M71,$AN$74:$AS$74,1,FALSE),0)+IFERROR(HLOOKUP(ANS!M71,$AN$84:$AS$84,1,FALSE),0)</f>
        <v>0</v>
      </c>
      <c r="AE72" s="70">
        <f ca="1">IF(AD72&gt;=ANS!M71,0,1)</f>
        <v>1</v>
      </c>
      <c r="AF72" s="70">
        <f ca="1">IF(AE72,ANS!M71,"")</f>
        <v>91</v>
      </c>
      <c r="AG72" s="81" t="str">
        <f ca="1">IFERROR(SMALL($AF$61:$AF$76,ANS!L71),"")</f>
        <v/>
      </c>
      <c r="AH72" s="70"/>
      <c r="AI72" s="70"/>
      <c r="AK72" s="70">
        <v>2</v>
      </c>
      <c r="AL72" s="70">
        <f ca="1">MAX(1,$AH$20)</f>
        <v>1</v>
      </c>
      <c r="AM72" s="52">
        <f>WEIGHTS!I63</f>
        <v>1</v>
      </c>
      <c r="AN72" s="15">
        <f t="shared" ref="AN72:AS72" ca="1" si="182">IF(AND($AP$12=1,OR($AT72&lt;&gt;0,$AO$12=1)),IF(AN$19&lt;=$AM72,CHOOSE(RANDBETWEEN(1,$AL72),$AG$20,$AG$21,$AG$22,$AG$23,$AG$24,$AG$25),""),AU72)</f>
        <v>81</v>
      </c>
      <c r="AO72" s="16" t="str">
        <f t="shared" ca="1" si="182"/>
        <v/>
      </c>
      <c r="AP72" s="16" t="str">
        <f t="shared" ca="1" si="182"/>
        <v/>
      </c>
      <c r="AQ72" s="16" t="str">
        <f t="shared" ca="1" si="182"/>
        <v/>
      </c>
      <c r="AR72" s="16" t="str">
        <f t="shared" ca="1" si="182"/>
        <v/>
      </c>
      <c r="AS72" s="16" t="str">
        <f t="shared" ca="1" si="182"/>
        <v/>
      </c>
      <c r="AT72" s="70">
        <f t="shared" ca="1" si="175"/>
        <v>0</v>
      </c>
      <c r="AU72" s="15">
        <f t="shared" ref="AU72:AU79" ca="1" si="183">IFERROR(IF($AP$12=0,0,AN72),0)</f>
        <v>81</v>
      </c>
      <c r="AV72" s="16" t="str">
        <f t="shared" ca="1" si="176"/>
        <v/>
      </c>
      <c r="AW72" s="16" t="str">
        <f t="shared" ca="1" si="177"/>
        <v/>
      </c>
      <c r="AX72" s="16" t="str">
        <f t="shared" ca="1" si="178"/>
        <v/>
      </c>
      <c r="AY72" s="16" t="str">
        <f t="shared" ca="1" si="179"/>
        <v/>
      </c>
      <c r="AZ72" s="30" t="str">
        <f t="shared" ca="1" si="180"/>
        <v/>
      </c>
    </row>
    <row r="73" spans="2:54" x14ac:dyDescent="0.25">
      <c r="B73" s="70">
        <f t="shared" si="148"/>
        <v>3</v>
      </c>
      <c r="C73" s="70">
        <f ca="1">IFERROR(HLOOKUP(ANS!C72,$M$23:$R$23,1,FALSE),0)+IFERROR(HLOOKUP(ANS!C72,$M$33:$R$33,1,FALSE),0)+IFERROR(HLOOKUP(ANS!C72,$M$43:$R$43,1,FALSE),0)+IFERROR(HLOOKUP(ANS!C72,$M$53:$R$53,1,FALSE),0)+IFERROR(HLOOKUP(ANS!C72,$M$63:$R$63,1,FALSE),0)+IFERROR(HLOOKUP(ANS!C72,$M$73:$R$73,1,FALSE),0)+IFERROR(HLOOKUP(ANS!C72,$M$83:$R$83,1,FALSE),0)</f>
        <v>92</v>
      </c>
      <c r="D73" s="70">
        <f ca="1">IF(C73&gt;=ANS!C72,0,1)</f>
        <v>0</v>
      </c>
      <c r="E73" s="70" t="str">
        <f ca="1">IF(D73,ANS!C72,"")</f>
        <v/>
      </c>
      <c r="F73" s="81" t="str">
        <f ca="1">IFERROR(SMALL($E$60:$E$91,ANS!B72),"")</f>
        <v/>
      </c>
      <c r="G73" s="70"/>
      <c r="H73" s="70"/>
      <c r="J73" s="70">
        <v>3</v>
      </c>
      <c r="K73" s="70">
        <f ca="1">MAX(1,$G$60)</f>
        <v>4</v>
      </c>
      <c r="L73" s="52">
        <f>WEIGHTS!I51</f>
        <v>4</v>
      </c>
      <c r="M73" s="15">
        <f t="shared" ref="M73:R73" ca="1" si="184">IF(AND($O$12=1,OR($S73&lt;&gt;0,$N$12=1)),IF(M$19&lt;=$L73,CHOOSE(RANDBETWEEN(1,$K73),$F$60,$F$61,$F$62,$F$63,$F$64,$F$65,$F$66,$F$67,$F$68,$F$69,$F$70,$F$71,$F$72,$F$73,$F$74,$F$75,$F$76,$F$77,$F$78,$F$79,$F$80,$F$81,$F$82,$F$83,$F$84,$F$85,$F$86,$F$87,$F$88,$F$89,$F$90,$F$91),""),T73)</f>
        <v>133</v>
      </c>
      <c r="N73" s="16">
        <f t="shared" ca="1" si="184"/>
        <v>107</v>
      </c>
      <c r="O73" s="16">
        <f t="shared" ca="1" si="184"/>
        <v>40</v>
      </c>
      <c r="P73" s="16">
        <f t="shared" ca="1" si="184"/>
        <v>134</v>
      </c>
      <c r="Q73" s="16" t="str">
        <f t="shared" ca="1" si="184"/>
        <v/>
      </c>
      <c r="R73" s="16" t="str">
        <f t="shared" ca="1" si="184"/>
        <v/>
      </c>
      <c r="S73" s="70">
        <f t="shared" ca="1" si="167"/>
        <v>0</v>
      </c>
      <c r="T73" s="15">
        <f t="shared" ca="1" si="168"/>
        <v>133</v>
      </c>
      <c r="U73" s="16">
        <f t="shared" ca="1" si="169"/>
        <v>107</v>
      </c>
      <c r="V73" s="16">
        <f t="shared" ca="1" si="170"/>
        <v>40</v>
      </c>
      <c r="W73" s="16">
        <f t="shared" ca="1" si="171"/>
        <v>134</v>
      </c>
      <c r="X73" s="16" t="str">
        <f t="shared" ca="1" si="172"/>
        <v/>
      </c>
      <c r="Y73" s="30" t="str">
        <f t="shared" ca="1" si="173"/>
        <v/>
      </c>
      <c r="Z73" s="82"/>
      <c r="AB73" s="1"/>
      <c r="AC73" s="70">
        <f t="shared" si="153"/>
        <v>4</v>
      </c>
      <c r="AD73" s="70">
        <f ca="1">IFERROR(HLOOKUP(ANS!M72,$AN$24:$AS$24,1,FALSE),0)+IFERROR(HLOOKUP(ANS!M72,$AN$34:$AS$34,1,FALSE),0)+IFERROR(HLOOKUP(ANS!M72,$AN$44:$AS$44,1,FALSE),0)+IFERROR(HLOOKUP(ANS!M72,$AN$54:$AS$54,1,FALSE),0)+IFERROR(HLOOKUP(ANS!M72,$AN$64:$AS$64,1,FALSE),0)+IFERROR(HLOOKUP(ANS!M72,$AN$74:$AS$74,1,FALSE),0)+IFERROR(HLOOKUP(ANS!M72,$AN$84:$AS$84,1,FALSE),0)</f>
        <v>95</v>
      </c>
      <c r="AE73" s="70">
        <f ca="1">IF(AD73&gt;=ANS!M72,0,1)</f>
        <v>0</v>
      </c>
      <c r="AF73" s="70" t="str">
        <f ca="1">IF(AE73,ANS!M72,"")</f>
        <v/>
      </c>
      <c r="AG73" s="81" t="str">
        <f ca="1">IFERROR(SMALL($AF$61:$AF$76,ANS!L72),"")</f>
        <v/>
      </c>
      <c r="AH73" s="70"/>
      <c r="AI73" s="70"/>
      <c r="AK73" s="70">
        <v>3</v>
      </c>
      <c r="AL73" s="70">
        <f ca="1">MAX(1,$AH$26)</f>
        <v>5</v>
      </c>
      <c r="AM73" s="52">
        <f>WEIGHTS!I64</f>
        <v>5</v>
      </c>
      <c r="AN73" s="15">
        <f t="shared" ref="AN73:AS73" ca="1" si="185">IF(AND($AP$12=1,OR($AT73&lt;&gt;0,$AO$12=1)),IF(AN$19&lt;=$AM73,CHOOSE(RANDBETWEEN(1,$AL73),$AG$26,$AG$27,$AG$28,$AG$29,$AG$30,$AG$31,$AG$32,$AG$33,$AG$34,$AG$35,$AG$36,$AG$37,$AG$38,$AG$39,$AG$40,$AG$41,$AG$42,$AG$43,$AG$44,$AG$45,$AG$46,$AG$47,$AG$48,$AG$49,$AG$50,$AG$51,$AG$52,$AG$53,$AG$54,$AG$55,$AG$56,$AG$57,$AG$58,$AG$59,$AG$60),""),AU73)</f>
        <v>56</v>
      </c>
      <c r="AO73" s="16">
        <f t="shared" ca="1" si="185"/>
        <v>15</v>
      </c>
      <c r="AP73" s="16">
        <f t="shared" ca="1" si="185"/>
        <v>62</v>
      </c>
      <c r="AQ73" s="16">
        <f t="shared" ca="1" si="185"/>
        <v>23</v>
      </c>
      <c r="AR73" s="16">
        <f t="shared" ca="1" si="185"/>
        <v>73</v>
      </c>
      <c r="AS73" s="16" t="str">
        <f t="shared" ca="1" si="185"/>
        <v/>
      </c>
      <c r="AT73" s="70">
        <f t="shared" ca="1" si="175"/>
        <v>0</v>
      </c>
      <c r="AU73" s="15">
        <f t="shared" ca="1" si="183"/>
        <v>56</v>
      </c>
      <c r="AV73" s="16">
        <f t="shared" ca="1" si="176"/>
        <v>15</v>
      </c>
      <c r="AW73" s="16">
        <f t="shared" ca="1" si="177"/>
        <v>62</v>
      </c>
      <c r="AX73" s="16">
        <f t="shared" ca="1" si="178"/>
        <v>23</v>
      </c>
      <c r="AY73" s="16">
        <f t="shared" ca="1" si="179"/>
        <v>73</v>
      </c>
      <c r="AZ73" s="30" t="str">
        <f t="shared" ca="1" si="180"/>
        <v/>
      </c>
    </row>
    <row r="74" spans="2:54" x14ac:dyDescent="0.25">
      <c r="B74" s="70">
        <f t="shared" si="148"/>
        <v>3</v>
      </c>
      <c r="C74" s="70">
        <f ca="1">IFERROR(HLOOKUP(ANS!C73,$M$23:$R$23,1,FALSE),0)+IFERROR(HLOOKUP(ANS!C73,$M$33:$R$33,1,FALSE),0)+IFERROR(HLOOKUP(ANS!C73,$M$43:$R$43,1,FALSE),0)+IFERROR(HLOOKUP(ANS!C73,$M$53:$R$53,1,FALSE),0)+IFERROR(HLOOKUP(ANS!C73,$M$63:$R$63,1,FALSE),0)+IFERROR(HLOOKUP(ANS!C73,$M$73:$R$73,1,FALSE),0)+IFERROR(HLOOKUP(ANS!C73,$M$83:$R$83,1,FALSE),0)</f>
        <v>99</v>
      </c>
      <c r="D74" s="70">
        <f ca="1">IF(C74&gt;=ANS!C73,0,1)</f>
        <v>0</v>
      </c>
      <c r="E74" s="70" t="str">
        <f ca="1">IF(D74,ANS!C73,"")</f>
        <v/>
      </c>
      <c r="F74" s="81" t="str">
        <f ca="1">IFERROR(SMALL($E$60:$E$91,ANS!B73),"")</f>
        <v/>
      </c>
      <c r="G74" s="70"/>
      <c r="H74" s="70"/>
      <c r="J74" s="70">
        <v>4</v>
      </c>
      <c r="K74" s="70">
        <f ca="1">MAX(1,$G$92)</f>
        <v>4</v>
      </c>
      <c r="L74" s="52">
        <f>WEIGHTS!I52</f>
        <v>2</v>
      </c>
      <c r="M74" s="15">
        <f t="shared" ref="M74:R74" ca="1" si="186">IF(AND($O$12=1,OR($S74&lt;&gt;0,$N$12=1)),IF(M$19&lt;=$L74,CHOOSE(RANDBETWEEN(1,$K74),$F$92,$F$93,$F$94,$F$95,$F$96,$F$97,$F$98,$F$99,$F$100,$F$101,$F$102,$F$103,$F$104,$F$105,$F$106,$F$107,$F$108,$F$109,$F$110),""),T74)</f>
        <v>139</v>
      </c>
      <c r="N74" s="16">
        <f t="shared" ca="1" si="186"/>
        <v>89</v>
      </c>
      <c r="O74" s="16" t="str">
        <f t="shared" ca="1" si="186"/>
        <v/>
      </c>
      <c r="P74" s="16" t="str">
        <f t="shared" ca="1" si="186"/>
        <v/>
      </c>
      <c r="Q74" s="16" t="str">
        <f t="shared" ca="1" si="186"/>
        <v/>
      </c>
      <c r="R74" s="16" t="str">
        <f t="shared" ca="1" si="186"/>
        <v/>
      </c>
      <c r="S74" s="70">
        <f t="shared" ca="1" si="167"/>
        <v>0</v>
      </c>
      <c r="T74" s="15">
        <f t="shared" ca="1" si="168"/>
        <v>139</v>
      </c>
      <c r="U74" s="16">
        <f t="shared" ca="1" si="169"/>
        <v>89</v>
      </c>
      <c r="V74" s="16" t="str">
        <f t="shared" ca="1" si="170"/>
        <v/>
      </c>
      <c r="W74" s="16" t="str">
        <f t="shared" ca="1" si="171"/>
        <v/>
      </c>
      <c r="X74" s="16" t="str">
        <f t="shared" ca="1" si="172"/>
        <v/>
      </c>
      <c r="Y74" s="30" t="str">
        <f t="shared" ca="1" si="173"/>
        <v/>
      </c>
      <c r="Z74" s="82"/>
      <c r="AB74" s="1"/>
      <c r="AC74" s="70">
        <f t="shared" si="153"/>
        <v>4</v>
      </c>
      <c r="AD74" s="70">
        <f ca="1">IFERROR(HLOOKUP(ANS!M73,$AN$24:$AS$24,1,FALSE),0)+IFERROR(HLOOKUP(ANS!M73,$AN$34:$AS$34,1,FALSE),0)+IFERROR(HLOOKUP(ANS!M73,$AN$44:$AS$44,1,FALSE),0)+IFERROR(HLOOKUP(ANS!M73,$AN$54:$AS$54,1,FALSE),0)+IFERROR(HLOOKUP(ANS!M73,$AN$64:$AS$64,1,FALSE),0)+IFERROR(HLOOKUP(ANS!M73,$AN$74:$AS$74,1,FALSE),0)+IFERROR(HLOOKUP(ANS!M73,$AN$84:$AS$84,1,FALSE),0)</f>
        <v>99</v>
      </c>
      <c r="AE74" s="70">
        <f ca="1">IF(AD74&gt;=ANS!M73,0,1)</f>
        <v>0</v>
      </c>
      <c r="AF74" s="70" t="str">
        <f ca="1">IF(AE74,ANS!M73,"")</f>
        <v/>
      </c>
      <c r="AG74" s="81" t="str">
        <f ca="1">IFERROR(SMALL($AF$61:$AF$76,ANS!L73),"")</f>
        <v/>
      </c>
      <c r="AH74" s="70"/>
      <c r="AI74" s="70"/>
      <c r="AK74" s="70">
        <v>4</v>
      </c>
      <c r="AL74" s="70">
        <f ca="1">MAX(1,$AH$61)</f>
        <v>3</v>
      </c>
      <c r="AM74" s="52">
        <f>WEIGHTS!I65</f>
        <v>2</v>
      </c>
      <c r="AN74" s="15">
        <f t="shared" ref="AN74:AS74" ca="1" si="187">IF(AND($AP$12=1,OR($AT74&lt;&gt;0,$AO$12=1)),IF(AN$19&lt;=$AM74,CHOOSE(RANDBETWEEN(1,$AL74),$AG$61,$AG$62,$AG$63,$AG$64,$AG$65,$AG$66,$AG$67,$AG$68,$AG$69,$AG$70,$AG$71,$AG$72,$AG$73,$AG$74,$AG$75,$AG$76),""),AU74)</f>
        <v>88</v>
      </c>
      <c r="AO74" s="16">
        <f t="shared" ca="1" si="187"/>
        <v>4</v>
      </c>
      <c r="AP74" s="16" t="str">
        <f t="shared" ca="1" si="187"/>
        <v/>
      </c>
      <c r="AQ74" s="16" t="str">
        <f t="shared" ca="1" si="187"/>
        <v/>
      </c>
      <c r="AR74" s="16" t="str">
        <f t="shared" ca="1" si="187"/>
        <v/>
      </c>
      <c r="AS74" s="16" t="str">
        <f t="shared" ca="1" si="187"/>
        <v/>
      </c>
      <c r="AT74" s="70">
        <f t="shared" ca="1" si="175"/>
        <v>0</v>
      </c>
      <c r="AU74" s="15">
        <f t="shared" ca="1" si="183"/>
        <v>88</v>
      </c>
      <c r="AV74" s="16">
        <f t="shared" ca="1" si="176"/>
        <v>4</v>
      </c>
      <c r="AW74" s="16" t="str">
        <f t="shared" ca="1" si="177"/>
        <v/>
      </c>
      <c r="AX74" s="16" t="str">
        <f t="shared" ca="1" si="178"/>
        <v/>
      </c>
      <c r="AY74" s="16" t="str">
        <f t="shared" ca="1" si="179"/>
        <v/>
      </c>
      <c r="AZ74" s="30" t="str">
        <f t="shared" ca="1" si="180"/>
        <v/>
      </c>
    </row>
    <row r="75" spans="2:54" x14ac:dyDescent="0.25">
      <c r="B75" s="70">
        <f t="shared" si="148"/>
        <v>3</v>
      </c>
      <c r="C75" s="70">
        <f ca="1">IFERROR(HLOOKUP(ANS!C74,$M$23:$R$23,1,FALSE),0)+IFERROR(HLOOKUP(ANS!C74,$M$33:$R$33,1,FALSE),0)+IFERROR(HLOOKUP(ANS!C74,$M$43:$R$43,1,FALSE),0)+IFERROR(HLOOKUP(ANS!C74,$M$53:$R$53,1,FALSE),0)+IFERROR(HLOOKUP(ANS!C74,$M$63:$R$63,1,FALSE),0)+IFERROR(HLOOKUP(ANS!C74,$M$73:$R$73,1,FALSE),0)+IFERROR(HLOOKUP(ANS!C74,$M$83:$R$83,1,FALSE),0)</f>
        <v>102</v>
      </c>
      <c r="D75" s="70">
        <f ca="1">IF(C75&gt;=ANS!C74,0,1)</f>
        <v>0</v>
      </c>
      <c r="E75" s="70" t="str">
        <f ca="1">IF(D75,ANS!C74,"")</f>
        <v/>
      </c>
      <c r="F75" s="81" t="str">
        <f ca="1">IFERROR(SMALL($E$60:$E$91,ANS!B74),"")</f>
        <v/>
      </c>
      <c r="G75" s="70"/>
      <c r="H75" s="70"/>
      <c r="J75" s="70">
        <v>5</v>
      </c>
      <c r="K75" s="70">
        <f ca="1">MAX(1,$G$111)</f>
        <v>6</v>
      </c>
      <c r="L75" s="52">
        <f>WEIGHTS!I53</f>
        <v>5</v>
      </c>
      <c r="M75" s="15">
        <f t="shared" ref="M75:R75" ca="1" si="188">IF(AND($O$12=1,OR($S75&lt;&gt;0,$N$12=1)),IF(M$19&lt;=$L75,CHOOSE(RANDBETWEEN(1,$K75),$F$111,$F$112,$F$113,$F$114,$F$115,$F$116,$F$117,$F$118,$F$119,$F$120,$F$121,$F$122,$F$123,$F$124,$F$125,$F$126,$F$127,$F$128,$F$129,$F$130,$F$131,$F$132,$F$133,$F$134,$F$135,$F$136,$F$137,$F$138,$F$139,$F$140,$F$141,$F$142,$F$143,$F$144,$F$145,$F$146,$F$147,$F$148,$F$149,$F$150,$F$151,$F$152,$F$153),""),T75)</f>
        <v>167</v>
      </c>
      <c r="N75" s="16">
        <f t="shared" ca="1" si="188"/>
        <v>56</v>
      </c>
      <c r="O75" s="16">
        <f t="shared" ca="1" si="188"/>
        <v>154</v>
      </c>
      <c r="P75" s="16">
        <f t="shared" ca="1" si="188"/>
        <v>131</v>
      </c>
      <c r="Q75" s="16">
        <f t="shared" ca="1" si="188"/>
        <v>61</v>
      </c>
      <c r="R75" s="16" t="str">
        <f t="shared" ca="1" si="188"/>
        <v/>
      </c>
      <c r="S75" s="70">
        <f t="shared" ca="1" si="167"/>
        <v>0</v>
      </c>
      <c r="T75" s="15">
        <f t="shared" ca="1" si="168"/>
        <v>167</v>
      </c>
      <c r="U75" s="16">
        <f t="shared" ca="1" si="169"/>
        <v>56</v>
      </c>
      <c r="V75" s="16">
        <f t="shared" ca="1" si="170"/>
        <v>154</v>
      </c>
      <c r="W75" s="16">
        <f t="shared" ca="1" si="171"/>
        <v>131</v>
      </c>
      <c r="X75" s="16">
        <f t="shared" ca="1" si="172"/>
        <v>61</v>
      </c>
      <c r="Y75" s="30" t="str">
        <f t="shared" ca="1" si="173"/>
        <v/>
      </c>
      <c r="Z75" s="82"/>
      <c r="AB75" s="1"/>
      <c r="AC75" s="70">
        <f t="shared" si="153"/>
        <v>4</v>
      </c>
      <c r="AD75" s="70">
        <f ca="1">IFERROR(HLOOKUP(ANS!M74,$AN$24:$AS$24,1,FALSE),0)+IFERROR(HLOOKUP(ANS!M74,$AN$34:$AS$34,1,FALSE),0)+IFERROR(HLOOKUP(ANS!M74,$AN$44:$AS$44,1,FALSE),0)+IFERROR(HLOOKUP(ANS!M74,$AN$54:$AS$54,1,FALSE),0)+IFERROR(HLOOKUP(ANS!M74,$AN$64:$AS$64,1,FALSE),0)+IFERROR(HLOOKUP(ANS!M74,$AN$74:$AS$74,1,FALSE),0)+IFERROR(HLOOKUP(ANS!M74,$AN$84:$AS$84,1,FALSE),0)</f>
        <v>114</v>
      </c>
      <c r="AE75" s="70">
        <f ca="1">IF(AD75&gt;=ANS!M74,0,1)</f>
        <v>0</v>
      </c>
      <c r="AF75" s="70" t="str">
        <f ca="1">IF(AE75,ANS!M74,"")</f>
        <v/>
      </c>
      <c r="AG75" s="81" t="str">
        <f ca="1">IFERROR(SMALL($AF$61:$AF$76,ANS!L74),"")</f>
        <v/>
      </c>
      <c r="AH75" s="70"/>
      <c r="AI75" s="70"/>
      <c r="AK75" s="70">
        <v>5</v>
      </c>
      <c r="AL75" s="70">
        <f ca="1">MAX(1,$AH$77)</f>
        <v>3</v>
      </c>
      <c r="AM75" s="52">
        <f>WEIGHTS!I66</f>
        <v>3</v>
      </c>
      <c r="AN75" s="15">
        <f t="shared" ref="AN75:AS75" ca="1" si="189">IF(AND($AP$12=1,OR($AT75&lt;&gt;0,$AO$12=1)),IF(AN$19&lt;=$AM75,CHOOSE(RANDBETWEEN(1,$AL75),$AG$77,$AG$78,$AG$79,$AG$80,$AG$81,$AG$82,$AG$83,$AG$84,$AG$85,$AG$86,$AG$87,$AG$88,$AG$89,$AG$90,$AG$91,$AG$92,$AG$93,$AG$94,$AG$95,$AG$96,$AG$97,$AG$98,$AG$99,$AG$100,$AG$101,$AG$102),""),AU75)</f>
        <v>67</v>
      </c>
      <c r="AO75" s="16">
        <f t="shared" ca="1" si="189"/>
        <v>33</v>
      </c>
      <c r="AP75" s="16">
        <f t="shared" ca="1" si="189"/>
        <v>26</v>
      </c>
      <c r="AQ75" s="16" t="str">
        <f t="shared" ca="1" si="189"/>
        <v/>
      </c>
      <c r="AR75" s="16" t="str">
        <f t="shared" ca="1" si="189"/>
        <v/>
      </c>
      <c r="AS75" s="16" t="str">
        <f t="shared" ca="1" si="189"/>
        <v/>
      </c>
      <c r="AT75" s="70">
        <f t="shared" ca="1" si="175"/>
        <v>0</v>
      </c>
      <c r="AU75" s="15">
        <f t="shared" ca="1" si="183"/>
        <v>67</v>
      </c>
      <c r="AV75" s="16">
        <f t="shared" ca="1" si="176"/>
        <v>33</v>
      </c>
      <c r="AW75" s="16">
        <f t="shared" ca="1" si="177"/>
        <v>26</v>
      </c>
      <c r="AX75" s="16" t="str">
        <f t="shared" ca="1" si="178"/>
        <v/>
      </c>
      <c r="AY75" s="16" t="str">
        <f t="shared" ca="1" si="179"/>
        <v/>
      </c>
      <c r="AZ75" s="30" t="str">
        <f t="shared" ca="1" si="180"/>
        <v/>
      </c>
    </row>
    <row r="76" spans="2:54" x14ac:dyDescent="0.25">
      <c r="B76" s="70">
        <f t="shared" si="148"/>
        <v>3</v>
      </c>
      <c r="C76" s="70">
        <f ca="1">IFERROR(HLOOKUP(ANS!C75,$M$23:$R$23,1,FALSE),0)+IFERROR(HLOOKUP(ANS!C75,$M$33:$R$33,1,FALSE),0)+IFERROR(HLOOKUP(ANS!C75,$M$43:$R$43,1,FALSE),0)+IFERROR(HLOOKUP(ANS!C75,$M$53:$R$53,1,FALSE),0)+IFERROR(HLOOKUP(ANS!C75,$M$63:$R$63,1,FALSE),0)+IFERROR(HLOOKUP(ANS!C75,$M$73:$R$73,1,FALSE),0)+IFERROR(HLOOKUP(ANS!C75,$M$83:$R$83,1,FALSE),0)</f>
        <v>103</v>
      </c>
      <c r="D76" s="70">
        <f ca="1">IF(C76&gt;=ANS!C75,0,1)</f>
        <v>0</v>
      </c>
      <c r="E76" s="70" t="str">
        <f ca="1">IF(D76,ANS!C75,"")</f>
        <v/>
      </c>
      <c r="F76" s="81" t="str">
        <f ca="1">IFERROR(SMALL($E$60:$E$91,ANS!B75),"")</f>
        <v/>
      </c>
      <c r="G76" s="70"/>
      <c r="H76" s="70"/>
      <c r="J76" s="70">
        <v>6</v>
      </c>
      <c r="K76" s="70">
        <f ca="1">MAX(1,$G$154)</f>
        <v>2</v>
      </c>
      <c r="L76" s="52">
        <f>WEIGHTS!I54</f>
        <v>2</v>
      </c>
      <c r="M76" s="15">
        <f t="shared" ref="M76:R76" ca="1" si="190">IF(AND($O$12=1,OR($S76&lt;&gt;0,$N$12=1)),IF(M$19&lt;=$L76,CHOOSE(RANDBETWEEN(1,$K76),$F$154,$F$155,$F$156,$F$157,$F$158,$F$159,$F$160,$F$161,$F$162,$F$163,$F$164,$F$165,$F$166),""),T76)</f>
        <v>78</v>
      </c>
      <c r="N76" s="16">
        <f t="shared" ca="1" si="190"/>
        <v>172</v>
      </c>
      <c r="O76" s="16" t="str">
        <f t="shared" ca="1" si="190"/>
        <v/>
      </c>
      <c r="P76" s="16" t="str">
        <f t="shared" ca="1" si="190"/>
        <v/>
      </c>
      <c r="Q76" s="16" t="str">
        <f t="shared" ca="1" si="190"/>
        <v/>
      </c>
      <c r="R76" s="16" t="str">
        <f t="shared" ca="1" si="190"/>
        <v/>
      </c>
      <c r="S76" s="70">
        <f t="shared" ca="1" si="167"/>
        <v>0</v>
      </c>
      <c r="T76" s="15">
        <f t="shared" ca="1" si="168"/>
        <v>78</v>
      </c>
      <c r="U76" s="16">
        <f t="shared" ca="1" si="169"/>
        <v>172</v>
      </c>
      <c r="V76" s="16" t="str">
        <f t="shared" ca="1" si="170"/>
        <v/>
      </c>
      <c r="W76" s="16" t="str">
        <f t="shared" ca="1" si="171"/>
        <v/>
      </c>
      <c r="X76" s="16" t="str">
        <f t="shared" ca="1" si="172"/>
        <v/>
      </c>
      <c r="Y76" s="30" t="str">
        <f t="shared" ca="1" si="173"/>
        <v/>
      </c>
      <c r="Z76" s="82"/>
      <c r="AB76" s="1"/>
      <c r="AC76" s="71">
        <f t="shared" si="153"/>
        <v>4</v>
      </c>
      <c r="AD76" s="71">
        <f ca="1">IFERROR(HLOOKUP(ANS!M75,$AN$24:$AS$24,1,FALSE),0)+IFERROR(HLOOKUP(ANS!M75,$AN$34:$AS$34,1,FALSE),0)+IFERROR(HLOOKUP(ANS!M75,$AN$44:$AS$44,1,FALSE),0)+IFERROR(HLOOKUP(ANS!M75,$AN$54:$AS$54,1,FALSE),0)+IFERROR(HLOOKUP(ANS!M75,$AN$64:$AS$64,1,FALSE),0)+IFERROR(HLOOKUP(ANS!M75,$AN$74:$AS$74,1,FALSE),0)+IFERROR(HLOOKUP(ANS!M75,$AN$84:$AS$84,1,FALSE),0)</f>
        <v>0</v>
      </c>
      <c r="AE76" s="71">
        <f ca="1">IF(AD76&gt;=ANS!M75,0,1)</f>
        <v>1</v>
      </c>
      <c r="AF76" s="71">
        <f ca="1">IF(AE76,ANS!M75,"")</f>
        <v>123</v>
      </c>
      <c r="AG76" s="45" t="str">
        <f ca="1">IFERROR(SMALL($AF$61:$AF$76,ANS!L75),"")</f>
        <v/>
      </c>
      <c r="AH76" s="71"/>
      <c r="AI76" s="71"/>
      <c r="AK76" s="70">
        <v>6</v>
      </c>
      <c r="AL76" s="70">
        <f ca="1">MAX(1,$AH$103)</f>
        <v>2</v>
      </c>
      <c r="AM76" s="52">
        <f>WEIGHTS!I67</f>
        <v>2</v>
      </c>
      <c r="AN76" s="15">
        <f t="shared" ref="AN76:AS76" ca="1" si="191">IF(AND($AP$12=1,OR($AT76&lt;&gt;0,$AO$12=1)),IF(AN$19&lt;=$AM76,CHOOSE(RANDBETWEEN(1,$AL76),$AG$103,$AG$104,$AG$105,$AG$106,$AG$107,$AG$108,$AG$109,$AG$110,$AG$111,$AG$112,$AG$113,$AG$114,$AG$115,$AG$116,$AG$117,$AG$118),""),AU76)</f>
        <v>70</v>
      </c>
      <c r="AO76" s="16">
        <f t="shared" ca="1" si="191"/>
        <v>45</v>
      </c>
      <c r="AP76" s="16" t="str">
        <f t="shared" ca="1" si="191"/>
        <v/>
      </c>
      <c r="AQ76" s="16" t="str">
        <f t="shared" ca="1" si="191"/>
        <v/>
      </c>
      <c r="AR76" s="16" t="str">
        <f t="shared" ca="1" si="191"/>
        <v/>
      </c>
      <c r="AS76" s="16" t="str">
        <f t="shared" ca="1" si="191"/>
        <v/>
      </c>
      <c r="AT76" s="70">
        <f t="shared" ca="1" si="175"/>
        <v>0</v>
      </c>
      <c r="AU76" s="15">
        <f t="shared" ca="1" si="183"/>
        <v>70</v>
      </c>
      <c r="AV76" s="16">
        <f t="shared" ca="1" si="176"/>
        <v>45</v>
      </c>
      <c r="AW76" s="16" t="str">
        <f t="shared" ca="1" si="177"/>
        <v/>
      </c>
      <c r="AX76" s="16" t="str">
        <f t="shared" ca="1" si="178"/>
        <v/>
      </c>
      <c r="AY76" s="16" t="str">
        <f t="shared" ca="1" si="179"/>
        <v/>
      </c>
      <c r="AZ76" s="30" t="str">
        <f t="shared" ca="1" si="180"/>
        <v/>
      </c>
    </row>
    <row r="77" spans="2:54" x14ac:dyDescent="0.25">
      <c r="B77" s="70">
        <f t="shared" si="148"/>
        <v>3</v>
      </c>
      <c r="C77" s="70">
        <f ca="1">IFERROR(HLOOKUP(ANS!C76,$M$23:$R$23,1,FALSE),0)+IFERROR(HLOOKUP(ANS!C76,$M$33:$R$33,1,FALSE),0)+IFERROR(HLOOKUP(ANS!C76,$M$43:$R$43,1,FALSE),0)+IFERROR(HLOOKUP(ANS!C76,$M$53:$R$53,1,FALSE),0)+IFERROR(HLOOKUP(ANS!C76,$M$63:$R$63,1,FALSE),0)+IFERROR(HLOOKUP(ANS!C76,$M$73:$R$73,1,FALSE),0)+IFERROR(HLOOKUP(ANS!C76,$M$83:$R$83,1,FALSE),0)</f>
        <v>106</v>
      </c>
      <c r="D77" s="70">
        <f ca="1">IF(C77&gt;=ANS!C76,0,1)</f>
        <v>0</v>
      </c>
      <c r="E77" s="70" t="str">
        <f ca="1">IF(D77,ANS!C76,"")</f>
        <v/>
      </c>
      <c r="F77" s="81" t="str">
        <f ca="1">IFERROR(SMALL($E$60:$E$91,ANS!B76),"")</f>
        <v/>
      </c>
      <c r="G77" s="70"/>
      <c r="H77" s="70"/>
      <c r="J77" s="70">
        <v>7</v>
      </c>
      <c r="K77" s="70">
        <f ca="1">MAX(1,$G$167)</f>
        <v>1</v>
      </c>
      <c r="L77" s="52">
        <f>WEIGHTS!I55</f>
        <v>1</v>
      </c>
      <c r="M77" s="15">
        <f t="shared" ref="M77:R77" ca="1" si="192">IF(AND($O$12=1,OR($S77&lt;&gt;0,$N$12=1)),IF(M$19&lt;=$L77,CHOOSE(RANDBETWEEN(1,$K77),$F$167,$F$168,$F$169,$F$170,$F$171,$F$172,$F$173,$F$174,$F$175,$F$176,$F$177),""),T77)</f>
        <v>81</v>
      </c>
      <c r="N77" s="16" t="str">
        <f t="shared" ca="1" si="192"/>
        <v/>
      </c>
      <c r="O77" s="16" t="str">
        <f t="shared" ca="1" si="192"/>
        <v/>
      </c>
      <c r="P77" s="16" t="str">
        <f t="shared" ca="1" si="192"/>
        <v/>
      </c>
      <c r="Q77" s="16" t="str">
        <f t="shared" ca="1" si="192"/>
        <v/>
      </c>
      <c r="R77" s="16" t="str">
        <f t="shared" ca="1" si="192"/>
        <v/>
      </c>
      <c r="S77" s="70">
        <f t="shared" ca="1" si="167"/>
        <v>0</v>
      </c>
      <c r="T77" s="15">
        <f t="shared" ca="1" si="168"/>
        <v>81</v>
      </c>
      <c r="U77" s="16" t="str">
        <f t="shared" ca="1" si="169"/>
        <v/>
      </c>
      <c r="V77" s="16" t="str">
        <f t="shared" ca="1" si="170"/>
        <v/>
      </c>
      <c r="W77" s="16" t="str">
        <f t="shared" ca="1" si="171"/>
        <v/>
      </c>
      <c r="X77" s="16" t="str">
        <f t="shared" ca="1" si="172"/>
        <v/>
      </c>
      <c r="Y77" s="30" t="str">
        <f t="shared" ca="1" si="173"/>
        <v/>
      </c>
      <c r="Z77" s="82"/>
      <c r="AB77" s="1"/>
      <c r="AC77" s="32">
        <v>5</v>
      </c>
      <c r="AD77" s="32">
        <f ca="1">IFERROR(HLOOKUP(ANS!M76,$AN$25:$AS$25,1,FALSE),0)+IFERROR(HLOOKUP(ANS!M76,$AN$35:$AS$35,1,FALSE),0)+IFERROR(HLOOKUP(ANS!M76,$AN$45:$AS$45,1,FALSE),0)+IFERROR(HLOOKUP(ANS!M76,$AN$55:$AS$55,1,FALSE),0)+IFERROR(HLOOKUP(ANS!M76,$AN$65:$AS$65,1,FALSE),0)+IFERROR(HLOOKUP(ANS!M76,$AN$75:$AS$75,1,FALSE),0)+IFERROR(HLOOKUP(ANS!M76,$AN$85:$AS$85,1,FALSE),0)</f>
        <v>0</v>
      </c>
      <c r="AE77" s="32">
        <f ca="1">IF(AD77&gt;=ANS!M76,0,1)</f>
        <v>1</v>
      </c>
      <c r="AF77" s="32">
        <f ca="1">IF(AE77,ANS!M76,"")</f>
        <v>5</v>
      </c>
      <c r="AG77" s="84">
        <f ca="1">IFERROR(SMALL($AF$77:$AF$102,ANS!L76),"")</f>
        <v>5</v>
      </c>
      <c r="AH77" s="32">
        <f ca="1">COUNT(AG77:AG102)</f>
        <v>3</v>
      </c>
      <c r="AI77" s="51">
        <f ca="1">AH77-AM95</f>
        <v>0</v>
      </c>
      <c r="AK77" s="70">
        <v>7</v>
      </c>
      <c r="AL77" s="70">
        <f ca="1">MAX(1,$AH$119)</f>
        <v>1</v>
      </c>
      <c r="AM77" s="52">
        <f>WEIGHTS!I68</f>
        <v>1</v>
      </c>
      <c r="AN77" s="15">
        <f t="shared" ref="AN77:AS77" ca="1" si="193">IF(AND($AP$12=1,OR($AT77&lt;&gt;0,$AO$12=1)),IF(AN$19&lt;=$AM77,CHOOSE(RANDBETWEEN(1,$AL77),$AG$119,$AG$120,$AG$121,$AG$122,$AG$123,$AG$124,$AG$125,$AG$126,$AG$127,$AG$128),""),AU77)</f>
        <v>1</v>
      </c>
      <c r="AO77" s="16" t="str">
        <f t="shared" ca="1" si="193"/>
        <v/>
      </c>
      <c r="AP77" s="16" t="str">
        <f t="shared" ca="1" si="193"/>
        <v/>
      </c>
      <c r="AQ77" s="16" t="str">
        <f t="shared" ca="1" si="193"/>
        <v/>
      </c>
      <c r="AR77" s="16" t="str">
        <f t="shared" ca="1" si="193"/>
        <v/>
      </c>
      <c r="AS77" s="16" t="str">
        <f t="shared" ca="1" si="193"/>
        <v/>
      </c>
      <c r="AT77" s="70">
        <f t="shared" ca="1" si="175"/>
        <v>0</v>
      </c>
      <c r="AU77" s="15">
        <f t="shared" ca="1" si="183"/>
        <v>1</v>
      </c>
      <c r="AV77" s="16" t="str">
        <f t="shared" ca="1" si="176"/>
        <v/>
      </c>
      <c r="AW77" s="16" t="str">
        <f t="shared" ca="1" si="177"/>
        <v/>
      </c>
      <c r="AX77" s="16" t="str">
        <f t="shared" ca="1" si="178"/>
        <v/>
      </c>
      <c r="AY77" s="16" t="str">
        <f t="shared" ca="1" si="179"/>
        <v/>
      </c>
      <c r="AZ77" s="30" t="str">
        <f t="shared" ca="1" si="180"/>
        <v/>
      </c>
      <c r="BB77" s="69"/>
    </row>
    <row r="78" spans="2:54" x14ac:dyDescent="0.25">
      <c r="B78" s="70">
        <f t="shared" si="148"/>
        <v>3</v>
      </c>
      <c r="C78" s="70">
        <f ca="1">IFERROR(HLOOKUP(ANS!C77,$M$23:$R$23,1,FALSE),0)+IFERROR(HLOOKUP(ANS!C77,$M$33:$R$33,1,FALSE),0)+IFERROR(HLOOKUP(ANS!C77,$M$43:$R$43,1,FALSE),0)+IFERROR(HLOOKUP(ANS!C77,$M$53:$R$53,1,FALSE),0)+IFERROR(HLOOKUP(ANS!C77,$M$63:$R$63,1,FALSE),0)+IFERROR(HLOOKUP(ANS!C77,$M$73:$R$73,1,FALSE),0)+IFERROR(HLOOKUP(ANS!C77,$M$83:$R$83,1,FALSE),0)</f>
        <v>107</v>
      </c>
      <c r="D78" s="70">
        <f ca="1">IF(C78&gt;=ANS!C77,0,1)</f>
        <v>0</v>
      </c>
      <c r="E78" s="70" t="str">
        <f ca="1">IF(D78,ANS!C77,"")</f>
        <v/>
      </c>
      <c r="F78" s="81" t="str">
        <f ca="1">IFERROR(SMALL($E$60:$E$91,ANS!B77),"")</f>
        <v/>
      </c>
      <c r="G78" s="70"/>
      <c r="H78" s="70"/>
      <c r="J78" s="70">
        <v>8</v>
      </c>
      <c r="K78" s="70">
        <f ca="1">MAX(1,$G$178)</f>
        <v>1</v>
      </c>
      <c r="L78" s="52">
        <f>WEIGHTS!I56</f>
        <v>0</v>
      </c>
      <c r="M78" s="68" t="str">
        <f t="shared" ref="M78:R78" ca="1" si="194">IF(AND($O$12=1,OR($S78&lt;&gt;0,$N$12=1)),IF(M$19&lt;=$L78,CHOOSE(RANDBETWEEN(1,$K78),$F$178,$F$179),""),T78)</f>
        <v/>
      </c>
      <c r="N78" s="69" t="str">
        <f t="shared" ca="1" si="194"/>
        <v/>
      </c>
      <c r="O78" s="69" t="str">
        <f t="shared" ca="1" si="194"/>
        <v/>
      </c>
      <c r="P78" s="69" t="str">
        <f t="shared" ca="1" si="194"/>
        <v/>
      </c>
      <c r="Q78" s="69" t="str">
        <f t="shared" ca="1" si="194"/>
        <v/>
      </c>
      <c r="R78" s="69" t="str">
        <f t="shared" ca="1" si="194"/>
        <v/>
      </c>
      <c r="S78" s="70">
        <f t="shared" ca="1" si="167"/>
        <v>0</v>
      </c>
      <c r="T78" s="15" t="str">
        <f t="shared" ca="1" si="168"/>
        <v/>
      </c>
      <c r="U78" s="16" t="str">
        <f t="shared" ca="1" si="169"/>
        <v/>
      </c>
      <c r="V78" s="16" t="str">
        <f t="shared" ca="1" si="170"/>
        <v/>
      </c>
      <c r="W78" s="16" t="str">
        <f t="shared" ca="1" si="171"/>
        <v/>
      </c>
      <c r="X78" s="16" t="str">
        <f t="shared" ca="1" si="172"/>
        <v/>
      </c>
      <c r="Y78" s="30" t="str">
        <f t="shared" ca="1" si="173"/>
        <v/>
      </c>
      <c r="Z78" s="82"/>
      <c r="AB78" s="1"/>
      <c r="AC78" s="70">
        <f>AC77</f>
        <v>5</v>
      </c>
      <c r="AD78" s="70">
        <f ca="1">IFERROR(HLOOKUP(ANS!M77,$AN$25:$AS$25,1,FALSE),0)+IFERROR(HLOOKUP(ANS!M77,$AN$35:$AS$35,1,FALSE),0)+IFERROR(HLOOKUP(ANS!M77,$AN$45:$AS$45,1,FALSE),0)+IFERROR(HLOOKUP(ANS!M77,$AN$55:$AS$55,1,FALSE),0)+IFERROR(HLOOKUP(ANS!M77,$AN$65:$AS$65,1,FALSE),0)+IFERROR(HLOOKUP(ANS!M77,$AN$75:$AS$75,1,FALSE),0)+IFERROR(HLOOKUP(ANS!M77,$AN$85:$AS$85,1,FALSE),0)</f>
        <v>6</v>
      </c>
      <c r="AE78" s="70">
        <f ca="1">IF(AD78&gt;=ANS!M77,0,1)</f>
        <v>0</v>
      </c>
      <c r="AF78" s="70" t="str">
        <f ca="1">IF(AE78,ANS!M77,"")</f>
        <v/>
      </c>
      <c r="AG78" s="81">
        <f ca="1">IFERROR(SMALL($AF$77:$AF$102,ANS!L77),"")</f>
        <v>9</v>
      </c>
      <c r="AH78" s="70"/>
      <c r="AI78" s="70"/>
      <c r="AK78" s="70">
        <v>8</v>
      </c>
      <c r="AL78" s="70"/>
      <c r="AM78" s="52">
        <f>WEIGHTS!I69</f>
        <v>0</v>
      </c>
      <c r="AN78" s="68"/>
      <c r="AO78" s="69"/>
      <c r="AP78" s="69"/>
      <c r="AQ78" s="69"/>
      <c r="AR78" s="69"/>
      <c r="AS78" s="69"/>
      <c r="AT78" s="70"/>
      <c r="AU78" s="15"/>
      <c r="AV78" s="16"/>
      <c r="AW78" s="16"/>
      <c r="AX78" s="16"/>
      <c r="AY78" s="16"/>
      <c r="AZ78" s="30"/>
    </row>
    <row r="79" spans="2:54" x14ac:dyDescent="0.25">
      <c r="B79" s="70">
        <f t="shared" si="148"/>
        <v>3</v>
      </c>
      <c r="C79" s="70">
        <f ca="1">IFERROR(HLOOKUP(ANS!C78,$M$23:$R$23,1,FALSE),0)+IFERROR(HLOOKUP(ANS!C78,$M$33:$R$33,1,FALSE),0)+IFERROR(HLOOKUP(ANS!C78,$M$43:$R$43,1,FALSE),0)+IFERROR(HLOOKUP(ANS!C78,$M$53:$R$53,1,FALSE),0)+IFERROR(HLOOKUP(ANS!C78,$M$63:$R$63,1,FALSE),0)+IFERROR(HLOOKUP(ANS!C78,$M$73:$R$73,1,FALSE),0)+IFERROR(HLOOKUP(ANS!C78,$M$83:$R$83,1,FALSE),0)</f>
        <v>108</v>
      </c>
      <c r="D79" s="70">
        <f ca="1">IF(C79&gt;=ANS!C78,0,1)</f>
        <v>0</v>
      </c>
      <c r="E79" s="70" t="str">
        <f ca="1">IF(D79,ANS!C78,"")</f>
        <v/>
      </c>
      <c r="F79" s="81" t="str">
        <f ca="1">IFERROR(SMALL($E$60:$E$91,ANS!B78),"")</f>
        <v/>
      </c>
      <c r="G79" s="70"/>
      <c r="H79" s="70"/>
      <c r="J79" s="71">
        <v>9</v>
      </c>
      <c r="K79" s="71">
        <f ca="1">MAX(1,$G$180)</f>
        <v>1</v>
      </c>
      <c r="L79" s="34">
        <f>WEIGHTS!I57</f>
        <v>1</v>
      </c>
      <c r="M79" s="72">
        <f t="shared" ref="M79:R79" ca="1" si="195">IF(AND($O$12=1,OR($S79&lt;&gt;0,$N$12=1)),IF(M$19&lt;=$L79,CHOOSE(RANDBETWEEN(1,$K79),$F$180,$F$181),""),T79)</f>
        <v>160</v>
      </c>
      <c r="N79" s="73" t="str">
        <f t="shared" ca="1" si="195"/>
        <v/>
      </c>
      <c r="O79" s="73" t="str">
        <f t="shared" ca="1" si="195"/>
        <v/>
      </c>
      <c r="P79" s="73" t="str">
        <f t="shared" ca="1" si="195"/>
        <v/>
      </c>
      <c r="Q79" s="73" t="str">
        <f t="shared" ca="1" si="195"/>
        <v/>
      </c>
      <c r="R79" s="73" t="str">
        <f t="shared" ca="1" si="195"/>
        <v/>
      </c>
      <c r="S79" s="71">
        <f t="shared" ca="1" si="167"/>
        <v>0</v>
      </c>
      <c r="T79" s="7">
        <f t="shared" ca="1" si="168"/>
        <v>160</v>
      </c>
      <c r="U79" s="19" t="str">
        <f t="shared" ca="1" si="169"/>
        <v/>
      </c>
      <c r="V79" s="19" t="str">
        <f t="shared" ca="1" si="170"/>
        <v/>
      </c>
      <c r="W79" s="19" t="str">
        <f t="shared" ca="1" si="171"/>
        <v/>
      </c>
      <c r="X79" s="19" t="str">
        <f t="shared" ca="1" si="172"/>
        <v/>
      </c>
      <c r="Y79" s="31" t="str">
        <f t="shared" ca="1" si="173"/>
        <v/>
      </c>
      <c r="Z79" s="82"/>
      <c r="AB79" s="1"/>
      <c r="AC79" s="70">
        <f t="shared" ref="AC79:AC102" si="196">AC78</f>
        <v>5</v>
      </c>
      <c r="AD79" s="70">
        <f ca="1">IFERROR(HLOOKUP(ANS!M78,$AN$25:$AS$25,1,FALSE),0)+IFERROR(HLOOKUP(ANS!M78,$AN$35:$AS$35,1,FALSE),0)+IFERROR(HLOOKUP(ANS!M78,$AN$45:$AS$45,1,FALSE),0)+IFERROR(HLOOKUP(ANS!M78,$AN$55:$AS$55,1,FALSE),0)+IFERROR(HLOOKUP(ANS!M78,$AN$65:$AS$65,1,FALSE),0)+IFERROR(HLOOKUP(ANS!M78,$AN$75:$AS$75,1,FALSE),0)+IFERROR(HLOOKUP(ANS!M78,$AN$85:$AS$85,1,FALSE),0)</f>
        <v>7</v>
      </c>
      <c r="AE79" s="70">
        <f ca="1">IF(AD79&gt;=ANS!M78,0,1)</f>
        <v>0</v>
      </c>
      <c r="AF79" s="70" t="str">
        <f ca="1">IF(AE79,ANS!M78,"")</f>
        <v/>
      </c>
      <c r="AG79" s="81">
        <f ca="1">IFERROR(SMALL($AF$77:$AF$102,ANS!L78),"")</f>
        <v>47</v>
      </c>
      <c r="AH79" s="70"/>
      <c r="AI79" s="70"/>
      <c r="AK79" s="71">
        <v>9</v>
      </c>
      <c r="AL79" s="71">
        <f ca="1">MAX(1,$AH$129)</f>
        <v>1</v>
      </c>
      <c r="AM79" s="52">
        <f>WEIGHTS!I70</f>
        <v>0</v>
      </c>
      <c r="AN79" s="72" t="str">
        <f t="shared" ref="AN79:AS79" ca="1" si="197">IF(AND($AP$12=1,OR($AT79&lt;&gt;0,$AO$12=1)),IF(AN$19&lt;=$AM79,CHOOSE(RANDBETWEEN(1,$AL79),$AG$129),""),AU79)</f>
        <v/>
      </c>
      <c r="AO79" s="73" t="str">
        <f t="shared" ca="1" si="197"/>
        <v/>
      </c>
      <c r="AP79" s="73" t="str">
        <f t="shared" ca="1" si="197"/>
        <v/>
      </c>
      <c r="AQ79" s="73" t="str">
        <f t="shared" ca="1" si="197"/>
        <v/>
      </c>
      <c r="AR79" s="73" t="str">
        <f t="shared" ca="1" si="197"/>
        <v/>
      </c>
      <c r="AS79" s="73" t="str">
        <f t="shared" ca="1" si="197"/>
        <v/>
      </c>
      <c r="AT79" s="71">
        <f ca="1">ROUND(SUMPRODUCT(1/COUNTIF(AN79:AS79,AN79:AS79))-IFERROR(COUNTBLANK(AN79:AS79)/COUNTBLANK(AN79:AS79),0)-AM79,0)</f>
        <v>0</v>
      </c>
      <c r="AU79" s="7" t="str">
        <f t="shared" ca="1" si="183"/>
        <v/>
      </c>
      <c r="AV79" s="19" t="str">
        <f t="shared" ca="1" si="176"/>
        <v/>
      </c>
      <c r="AW79" s="19" t="str">
        <f t="shared" ca="1" si="177"/>
        <v/>
      </c>
      <c r="AX79" s="19" t="str">
        <f t="shared" ca="1" si="178"/>
        <v/>
      </c>
      <c r="AY79" s="19" t="str">
        <f t="shared" ca="1" si="179"/>
        <v/>
      </c>
      <c r="AZ79" s="31" t="str">
        <f t="shared" ca="1" si="180"/>
        <v/>
      </c>
    </row>
    <row r="80" spans="2:54" x14ac:dyDescent="0.25">
      <c r="B80" s="70">
        <f t="shared" si="148"/>
        <v>3</v>
      </c>
      <c r="C80" s="70">
        <f ca="1">IFERROR(HLOOKUP(ANS!C79,$M$23:$R$23,1,FALSE),0)+IFERROR(HLOOKUP(ANS!C79,$M$33:$R$33,1,FALSE),0)+IFERROR(HLOOKUP(ANS!C79,$M$43:$R$43,1,FALSE),0)+IFERROR(HLOOKUP(ANS!C79,$M$53:$R$53,1,FALSE),0)+IFERROR(HLOOKUP(ANS!C79,$M$63:$R$63,1,FALSE),0)+IFERROR(HLOOKUP(ANS!C79,$M$73:$R$73,1,FALSE),0)+IFERROR(HLOOKUP(ANS!C79,$M$83:$R$83,1,FALSE),0)</f>
        <v>111</v>
      </c>
      <c r="D80" s="70">
        <f ca="1">IF(C80&gt;=ANS!C79,0,1)</f>
        <v>0</v>
      </c>
      <c r="E80" s="70" t="str">
        <f ca="1">IF(D80,ANS!C79,"")</f>
        <v/>
      </c>
      <c r="F80" s="81" t="str">
        <f ca="1">IFERROR(SMALL($E$60:$E$91,ANS!B79),"")</f>
        <v/>
      </c>
      <c r="G80" s="70"/>
      <c r="H80" s="70"/>
      <c r="J80" s="76"/>
      <c r="K80" s="76"/>
      <c r="L80" s="76"/>
      <c r="M80" s="168" t="s">
        <v>53</v>
      </c>
      <c r="N80" s="169"/>
      <c r="O80" s="169"/>
      <c r="P80" s="169"/>
      <c r="Q80" s="169"/>
      <c r="R80" s="170"/>
      <c r="S80" s="76">
        <f ca="1">COUNTIF(M81:R89,0)</f>
        <v>0</v>
      </c>
      <c r="T80" s="168" t="s">
        <v>53</v>
      </c>
      <c r="U80" s="169"/>
      <c r="V80" s="169"/>
      <c r="W80" s="169"/>
      <c r="X80" s="169"/>
      <c r="Y80" s="170"/>
      <c r="Z80" s="82"/>
      <c r="AB80" s="1"/>
      <c r="AC80" s="70">
        <f t="shared" si="196"/>
        <v>5</v>
      </c>
      <c r="AD80" s="70">
        <f ca="1">IFERROR(HLOOKUP(ANS!M79,$AN$25:$AS$25,1,FALSE),0)+IFERROR(HLOOKUP(ANS!M79,$AN$35:$AS$35,1,FALSE),0)+IFERROR(HLOOKUP(ANS!M79,$AN$45:$AS$45,1,FALSE),0)+IFERROR(HLOOKUP(ANS!M79,$AN$55:$AS$55,1,FALSE),0)+IFERROR(HLOOKUP(ANS!M79,$AN$65:$AS$65,1,FALSE),0)+IFERROR(HLOOKUP(ANS!M79,$AN$75:$AS$75,1,FALSE),0)+IFERROR(HLOOKUP(ANS!M79,$AN$85:$AS$85,1,FALSE),0)</f>
        <v>0</v>
      </c>
      <c r="AE80" s="70">
        <f ca="1">IF(AD80&gt;=ANS!M79,0,1)</f>
        <v>1</v>
      </c>
      <c r="AF80" s="70">
        <f ca="1">IF(AE80,ANS!M79,"")</f>
        <v>9</v>
      </c>
      <c r="AG80" s="81" t="str">
        <f ca="1">IFERROR(SMALL($AF$77:$AF$102,ANS!L79),"")</f>
        <v/>
      </c>
      <c r="AH80" s="70"/>
      <c r="AI80" s="70"/>
      <c r="AK80" s="76"/>
      <c r="AL80" s="76"/>
      <c r="AM80" s="76"/>
      <c r="AN80" s="168" t="s">
        <v>53</v>
      </c>
      <c r="AO80" s="169"/>
      <c r="AP80" s="169"/>
      <c r="AQ80" s="169"/>
      <c r="AR80" s="169"/>
      <c r="AS80" s="170"/>
      <c r="AT80" s="76">
        <f ca="1">COUNTIF(AN81:AS89,0)</f>
        <v>0</v>
      </c>
      <c r="AU80" s="168" t="s">
        <v>53</v>
      </c>
      <c r="AV80" s="169"/>
      <c r="AW80" s="169"/>
      <c r="AX80" s="169"/>
      <c r="AY80" s="169"/>
      <c r="AZ80" s="170"/>
    </row>
    <row r="81" spans="2:52" x14ac:dyDescent="0.25">
      <c r="B81" s="70">
        <f t="shared" si="148"/>
        <v>3</v>
      </c>
      <c r="C81" s="70">
        <f ca="1">IFERROR(HLOOKUP(ANS!C80,$M$23:$R$23,1,FALSE),0)+IFERROR(HLOOKUP(ANS!C80,$M$33:$R$33,1,FALSE),0)+IFERROR(HLOOKUP(ANS!C80,$M$43:$R$43,1,FALSE),0)+IFERROR(HLOOKUP(ANS!C80,$M$53:$R$53,1,FALSE),0)+IFERROR(HLOOKUP(ANS!C80,$M$63:$R$63,1,FALSE),0)+IFERROR(HLOOKUP(ANS!C80,$M$73:$R$73,1,FALSE),0)+IFERROR(HLOOKUP(ANS!C80,$M$83:$R$83,1,FALSE),0)</f>
        <v>113</v>
      </c>
      <c r="D81" s="70">
        <f ca="1">IF(C81&gt;=ANS!C80,0,1)</f>
        <v>0</v>
      </c>
      <c r="E81" s="70" t="str">
        <f ca="1">IF(D81,ANS!C80,"")</f>
        <v/>
      </c>
      <c r="F81" s="81" t="str">
        <f ca="1">IFERROR(SMALL($E$60:$E$91,ANS!B80),"")</f>
        <v/>
      </c>
      <c r="G81" s="70"/>
      <c r="H81" s="70"/>
      <c r="J81" s="70">
        <v>1</v>
      </c>
      <c r="K81" s="70">
        <f ca="1">MAX(1,$G$6)</f>
        <v>7</v>
      </c>
      <c r="L81" s="52">
        <f>WEIGHTS!J49</f>
        <v>5</v>
      </c>
      <c r="M81" s="77">
        <f t="shared" ref="M81:R81" ca="1" si="198">IF(AND($O$13=1,OR($S81&lt;&gt;0,$N$13=1)),IF(M$19&lt;=$L81,CHOOSE(RANDBETWEEN(1,$K81),$F$6,$F$7,$F$8,$F$9,$F$10,$F$11,$F$12,$F$13,$F$14,$F$15,$F$16,$F$17,$F$18,$F$19,$F$20,$F$21,$F$22,$F$23,$F$24,$F$25,$F$26,$F$27,$F$28,$F$29,$F$30,$F$31,$F$32,$F$33,$F$34,$F$35,$F$36,$F$37,$F$38,$F$39,$F$40,$F$41,$F$42,$F$43,$F$44,$F$45,$F$46,$F$47,$F$48,$F$49,$F$50),""),T81)</f>
        <v>110</v>
      </c>
      <c r="N81" s="78">
        <f t="shared" ca="1" si="198"/>
        <v>42</v>
      </c>
      <c r="O81" s="78">
        <f t="shared" ca="1" si="198"/>
        <v>8</v>
      </c>
      <c r="P81" s="78">
        <f t="shared" ca="1" si="198"/>
        <v>43</v>
      </c>
      <c r="Q81" s="78">
        <f t="shared" ca="1" si="198"/>
        <v>6</v>
      </c>
      <c r="R81" s="78" t="str">
        <f t="shared" ca="1" si="198"/>
        <v/>
      </c>
      <c r="S81" s="32">
        <f t="shared" ref="S81:S89" ca="1" si="199">ROUND(SUMPRODUCT(1/COUNTIF(M81:R81,M81:R81))-IFERROR(COUNTBLANK(M81:R81)/COUNTBLANK(M81:R81),0)-L81,0)</f>
        <v>0</v>
      </c>
      <c r="T81" s="77">
        <f t="shared" ref="T81:T89" ca="1" si="200">IFERROR(IF($O$13=0,0,M81),0)</f>
        <v>110</v>
      </c>
      <c r="U81" s="78">
        <f t="shared" ref="U81:U89" ca="1" si="201">IFERROR(IF($O$13=0,0,N81),0)</f>
        <v>42</v>
      </c>
      <c r="V81" s="78">
        <f t="shared" ref="V81:V89" ca="1" si="202">IFERROR(IF($O$13=0,0,O81),0)</f>
        <v>8</v>
      </c>
      <c r="W81" s="78">
        <f t="shared" ref="W81:W89" ca="1" si="203">IFERROR(IF($O$13=0,0,P81),0)</f>
        <v>43</v>
      </c>
      <c r="X81" s="78">
        <f t="shared" ref="X81:X89" ca="1" si="204">IFERROR(IF($O$13=0,0,Q81),0)</f>
        <v>6</v>
      </c>
      <c r="Y81" s="79" t="str">
        <f t="shared" ref="Y81:Y89" ca="1" si="205">IFERROR(IF($O$13=0,0,R81),0)</f>
        <v/>
      </c>
      <c r="Z81" s="82"/>
      <c r="AB81" s="1"/>
      <c r="AC81" s="70">
        <f t="shared" si="196"/>
        <v>5</v>
      </c>
      <c r="AD81" s="70">
        <f ca="1">IFERROR(HLOOKUP(ANS!M80,$AN$25:$AS$25,1,FALSE),0)+IFERROR(HLOOKUP(ANS!M80,$AN$35:$AS$35,1,FALSE),0)+IFERROR(HLOOKUP(ANS!M80,$AN$45:$AS$45,1,FALSE),0)+IFERROR(HLOOKUP(ANS!M80,$AN$55:$AS$55,1,FALSE),0)+IFERROR(HLOOKUP(ANS!M80,$AN$65:$AS$65,1,FALSE),0)+IFERROR(HLOOKUP(ANS!M80,$AN$75:$AS$75,1,FALSE),0)+IFERROR(HLOOKUP(ANS!M80,$AN$85:$AS$85,1,FALSE),0)</f>
        <v>13</v>
      </c>
      <c r="AE81" s="70">
        <f ca="1">IF(AD81&gt;=ANS!M80,0,1)</f>
        <v>0</v>
      </c>
      <c r="AF81" s="70" t="str">
        <f ca="1">IF(AE81,ANS!M80,"")</f>
        <v/>
      </c>
      <c r="AG81" s="81" t="str">
        <f ca="1">IFERROR(SMALL($AF$77:$AF$102,ANS!L80),"")</f>
        <v/>
      </c>
      <c r="AH81" s="70"/>
      <c r="AI81" s="70"/>
      <c r="AK81" s="70">
        <v>1</v>
      </c>
      <c r="AL81" s="70">
        <f ca="1">MAX(1,$AH$6)</f>
        <v>2</v>
      </c>
      <c r="AM81" s="52">
        <f>WEIGHTS!J62</f>
        <v>2</v>
      </c>
      <c r="AN81" s="77">
        <f t="shared" ref="AN81:AS81" ca="1" si="206">IF(AND($AP$13=1,OR($AT81&lt;&gt;0,$AO$13=1)),IF(AN$19&lt;=$AM81,CHOOSE(RANDBETWEEN(1,$AL81),$AG$6,$AG$7,$AG$8,$AG$9,$AG$10,$AG$11,$AG$12,$AG$13,$AG$14,$AG$15,$AG$16,$AG$17,$AG$18,$AG$19),""),AU81)</f>
        <v>17</v>
      </c>
      <c r="AO81" s="78">
        <f t="shared" ca="1" si="206"/>
        <v>21</v>
      </c>
      <c r="AP81" s="78" t="str">
        <f t="shared" ca="1" si="206"/>
        <v/>
      </c>
      <c r="AQ81" s="78" t="str">
        <f t="shared" ca="1" si="206"/>
        <v/>
      </c>
      <c r="AR81" s="78" t="str">
        <f t="shared" ca="1" si="206"/>
        <v/>
      </c>
      <c r="AS81" s="78" t="str">
        <f t="shared" ca="1" si="206"/>
        <v/>
      </c>
      <c r="AT81" s="32">
        <f t="shared" ref="AT81:AT87" ca="1" si="207">ROUND(SUMPRODUCT(1/COUNTIF(AN81:AS81,AN81:AS81))-IFERROR(COUNTBLANK(AN81:AS81)/COUNTBLANK(AN81:AS81),0)-AM81,0)</f>
        <v>0</v>
      </c>
      <c r="AU81" s="77">
        <f ca="1">IFERROR(IF($AP$13=0,0,AN81),0)</f>
        <v>17</v>
      </c>
      <c r="AV81" s="78">
        <f t="shared" ref="AV81:AV89" ca="1" si="208">IFERROR(IF($AP$13=0,0,AO81),0)</f>
        <v>21</v>
      </c>
      <c r="AW81" s="78" t="str">
        <f t="shared" ref="AW81:AW89" ca="1" si="209">IFERROR(IF($AP$13=0,0,AP81),0)</f>
        <v/>
      </c>
      <c r="AX81" s="78" t="str">
        <f t="shared" ref="AX81:AX89" ca="1" si="210">IFERROR(IF($AP$13=0,0,AQ81),0)</f>
        <v/>
      </c>
      <c r="AY81" s="78" t="str">
        <f t="shared" ref="AY81:AY89" ca="1" si="211">IFERROR(IF($AP$13=0,0,AR81),0)</f>
        <v/>
      </c>
      <c r="AZ81" s="79" t="str">
        <f t="shared" ref="AZ81:AZ89" ca="1" si="212">IFERROR(IF($AP$13=0,0,AS81),0)</f>
        <v/>
      </c>
    </row>
    <row r="82" spans="2:52" x14ac:dyDescent="0.25">
      <c r="B82" s="70">
        <f t="shared" si="148"/>
        <v>3</v>
      </c>
      <c r="C82" s="70">
        <f ca="1">IFERROR(HLOOKUP(ANS!C81,$M$23:$R$23,1,FALSE),0)+IFERROR(HLOOKUP(ANS!C81,$M$33:$R$33,1,FALSE),0)+IFERROR(HLOOKUP(ANS!C81,$M$43:$R$43,1,FALSE),0)+IFERROR(HLOOKUP(ANS!C81,$M$53:$R$53,1,FALSE),0)+IFERROR(HLOOKUP(ANS!C81,$M$63:$R$63,1,FALSE),0)+IFERROR(HLOOKUP(ANS!C81,$M$73:$R$73,1,FALSE),0)+IFERROR(HLOOKUP(ANS!C81,$M$83:$R$83,1,FALSE),0)</f>
        <v>117</v>
      </c>
      <c r="D82" s="70">
        <f ca="1">IF(C82&gt;=ANS!C81,0,1)</f>
        <v>0</v>
      </c>
      <c r="E82" s="70" t="str">
        <f ca="1">IF(D82,ANS!C81,"")</f>
        <v/>
      </c>
      <c r="F82" s="81" t="str">
        <f ca="1">IFERROR(SMALL($E$60:$E$91,ANS!B81),"")</f>
        <v/>
      </c>
      <c r="G82" s="70"/>
      <c r="H82" s="70"/>
      <c r="J82" s="70">
        <v>2</v>
      </c>
      <c r="K82" s="70">
        <f ca="1">MAX(1,$G$51)</f>
        <v>1</v>
      </c>
      <c r="L82" s="52">
        <f>WEIGHTS!J50</f>
        <v>1</v>
      </c>
      <c r="M82" s="15">
        <f t="shared" ref="M82:R82" ca="1" si="213">IF(AND($O$13=1,OR($S82&lt;&gt;0,$N$13=1)),IF(M$19&lt;=$L82,CHOOSE(RANDBETWEEN(1,$K82),$F$51,$F$52,$F$53,$F$54,$F$55,$F$56,$F$57,$F$58,$F$59),""),T82)</f>
        <v>170</v>
      </c>
      <c r="N82" s="16" t="str">
        <f t="shared" ca="1" si="213"/>
        <v/>
      </c>
      <c r="O82" s="16" t="str">
        <f t="shared" ca="1" si="213"/>
        <v/>
      </c>
      <c r="P82" s="16" t="str">
        <f t="shared" ca="1" si="213"/>
        <v/>
      </c>
      <c r="Q82" s="16" t="str">
        <f t="shared" ca="1" si="213"/>
        <v/>
      </c>
      <c r="R82" s="16" t="str">
        <f t="shared" ca="1" si="213"/>
        <v/>
      </c>
      <c r="S82" s="70">
        <f t="shared" ca="1" si="199"/>
        <v>0</v>
      </c>
      <c r="T82" s="15">
        <f t="shared" ca="1" si="200"/>
        <v>170</v>
      </c>
      <c r="U82" s="16" t="str">
        <f t="shared" ca="1" si="201"/>
        <v/>
      </c>
      <c r="V82" s="16" t="str">
        <f t="shared" ca="1" si="202"/>
        <v/>
      </c>
      <c r="W82" s="16" t="str">
        <f t="shared" ca="1" si="203"/>
        <v/>
      </c>
      <c r="X82" s="16" t="str">
        <f t="shared" ca="1" si="204"/>
        <v/>
      </c>
      <c r="Y82" s="30" t="str">
        <f t="shared" ca="1" si="205"/>
        <v/>
      </c>
      <c r="Z82" s="82"/>
      <c r="AB82" s="1"/>
      <c r="AC82" s="70">
        <f t="shared" si="196"/>
        <v>5</v>
      </c>
      <c r="AD82" s="70">
        <f ca="1">IFERROR(HLOOKUP(ANS!M81,$AN$25:$AS$25,1,FALSE),0)+IFERROR(HLOOKUP(ANS!M81,$AN$35:$AS$35,1,FALSE),0)+IFERROR(HLOOKUP(ANS!M81,$AN$45:$AS$45,1,FALSE),0)+IFERROR(HLOOKUP(ANS!M81,$AN$55:$AS$55,1,FALSE),0)+IFERROR(HLOOKUP(ANS!M81,$AN$65:$AS$65,1,FALSE),0)+IFERROR(HLOOKUP(ANS!M81,$AN$75:$AS$75,1,FALSE),0)+IFERROR(HLOOKUP(ANS!M81,$AN$85:$AS$85,1,FALSE),0)</f>
        <v>26</v>
      </c>
      <c r="AE82" s="70">
        <f ca="1">IF(AD82&gt;=ANS!M81,0,1)</f>
        <v>0</v>
      </c>
      <c r="AF82" s="70" t="str">
        <f ca="1">IF(AE82,ANS!M81,"")</f>
        <v/>
      </c>
      <c r="AG82" s="81" t="str">
        <f ca="1">IFERROR(SMALL($AF$77:$AF$102,ANS!L81),"")</f>
        <v/>
      </c>
      <c r="AH82" s="70"/>
      <c r="AI82" s="70"/>
      <c r="AK82" s="70">
        <v>2</v>
      </c>
      <c r="AL82" s="70">
        <f ca="1">MAX(1,$AH$20)</f>
        <v>1</v>
      </c>
      <c r="AM82" s="52">
        <f>WEIGHTS!J63</f>
        <v>1</v>
      </c>
      <c r="AN82" s="15">
        <f t="shared" ref="AN82:AS82" ca="1" si="214">IF(AND($AP$13=1,OR($AT82&lt;&gt;0,$AO$13=1)),IF(AN$19&lt;=$AM82,CHOOSE(RANDBETWEEN(1,$AL82),$AG$20,$AG$21,$AG$22,$AG$23,$AG$24,$AG$25),""),AU82)</f>
        <v>79</v>
      </c>
      <c r="AO82" s="16" t="str">
        <f t="shared" ca="1" si="214"/>
        <v/>
      </c>
      <c r="AP82" s="16" t="str">
        <f t="shared" ca="1" si="214"/>
        <v/>
      </c>
      <c r="AQ82" s="16" t="str">
        <f t="shared" ca="1" si="214"/>
        <v/>
      </c>
      <c r="AR82" s="16" t="str">
        <f t="shared" ca="1" si="214"/>
        <v/>
      </c>
      <c r="AS82" s="16" t="str">
        <f t="shared" ca="1" si="214"/>
        <v/>
      </c>
      <c r="AT82" s="70">
        <f t="shared" ca="1" si="207"/>
        <v>0</v>
      </c>
      <c r="AU82" s="15">
        <f t="shared" ref="AU82:AU89" ca="1" si="215">IFERROR(IF($AP$13=0,0,AN82),0)</f>
        <v>79</v>
      </c>
      <c r="AV82" s="16" t="str">
        <f t="shared" ca="1" si="208"/>
        <v/>
      </c>
      <c r="AW82" s="16" t="str">
        <f t="shared" ca="1" si="209"/>
        <v/>
      </c>
      <c r="AX82" s="16" t="str">
        <f t="shared" ca="1" si="210"/>
        <v/>
      </c>
      <c r="AY82" s="16" t="str">
        <f t="shared" ca="1" si="211"/>
        <v/>
      </c>
      <c r="AZ82" s="30" t="str">
        <f t="shared" ca="1" si="212"/>
        <v/>
      </c>
    </row>
    <row r="83" spans="2:52" x14ac:dyDescent="0.25">
      <c r="B83" s="70">
        <f t="shared" si="148"/>
        <v>3</v>
      </c>
      <c r="C83" s="70">
        <f ca="1">IFERROR(HLOOKUP(ANS!C82,$M$23:$R$23,1,FALSE),0)+IFERROR(HLOOKUP(ANS!C82,$M$33:$R$33,1,FALSE),0)+IFERROR(HLOOKUP(ANS!C82,$M$43:$R$43,1,FALSE),0)+IFERROR(HLOOKUP(ANS!C82,$M$53:$R$53,1,FALSE),0)+IFERROR(HLOOKUP(ANS!C82,$M$63:$R$63,1,FALSE),0)+IFERROR(HLOOKUP(ANS!C82,$M$73:$R$73,1,FALSE),0)+IFERROR(HLOOKUP(ANS!C82,$M$83:$R$83,1,FALSE),0)</f>
        <v>121</v>
      </c>
      <c r="D83" s="70">
        <f ca="1">IF(C83&gt;=ANS!C82,0,1)</f>
        <v>0</v>
      </c>
      <c r="E83" s="70" t="str">
        <f ca="1">IF(D83,ANS!C82,"")</f>
        <v/>
      </c>
      <c r="F83" s="81" t="str">
        <f ca="1">IFERROR(SMALL($E$60:$E$91,ANS!B82),"")</f>
        <v/>
      </c>
      <c r="G83" s="70"/>
      <c r="H83" s="70"/>
      <c r="J83" s="70">
        <v>3</v>
      </c>
      <c r="K83" s="70">
        <f ca="1">MAX(1,$G$60)</f>
        <v>4</v>
      </c>
      <c r="L83" s="52">
        <f>WEIGHTS!J51</f>
        <v>4</v>
      </c>
      <c r="M83" s="15">
        <f t="shared" ref="M83:R83" ca="1" si="216">IF(AND($O$13=1,OR($S83&lt;&gt;0,$N$13=1)),IF(M$19&lt;=$L83,CHOOSE(RANDBETWEEN(1,$K83),$F$60,$F$61,$F$62,$F$63,$F$64,$F$65,$F$66,$F$67,$F$68,$F$69,$F$70,$F$71,$F$72,$F$73,$F$74,$F$75,$F$76,$F$77,$F$78,$F$79,$F$80,$F$81,$F$82,$F$83,$F$84,$F$85,$F$86,$F$87,$F$88,$F$89,$F$90,$F$91),""),T83)</f>
        <v>92</v>
      </c>
      <c r="N83" s="16">
        <f t="shared" ca="1" si="216"/>
        <v>117</v>
      </c>
      <c r="O83" s="16">
        <f t="shared" ca="1" si="216"/>
        <v>99</v>
      </c>
      <c r="P83" s="16">
        <f t="shared" ca="1" si="216"/>
        <v>57</v>
      </c>
      <c r="Q83" s="16" t="str">
        <f t="shared" ca="1" si="216"/>
        <v/>
      </c>
      <c r="R83" s="16" t="str">
        <f t="shared" ca="1" si="216"/>
        <v/>
      </c>
      <c r="S83" s="70">
        <f t="shared" ca="1" si="199"/>
        <v>0</v>
      </c>
      <c r="T83" s="15">
        <f t="shared" ca="1" si="200"/>
        <v>92</v>
      </c>
      <c r="U83" s="16">
        <f t="shared" ca="1" si="201"/>
        <v>117</v>
      </c>
      <c r="V83" s="16">
        <f t="shared" ca="1" si="202"/>
        <v>99</v>
      </c>
      <c r="W83" s="16">
        <f t="shared" ca="1" si="203"/>
        <v>57</v>
      </c>
      <c r="X83" s="16" t="str">
        <f t="shared" ca="1" si="204"/>
        <v/>
      </c>
      <c r="Y83" s="30" t="str">
        <f t="shared" ca="1" si="205"/>
        <v/>
      </c>
      <c r="Z83" s="82"/>
      <c r="AB83" s="1"/>
      <c r="AC83" s="70">
        <f t="shared" si="196"/>
        <v>5</v>
      </c>
      <c r="AD83" s="70">
        <f ca="1">IFERROR(HLOOKUP(ANS!M82,$AN$25:$AS$25,1,FALSE),0)+IFERROR(HLOOKUP(ANS!M82,$AN$35:$AS$35,1,FALSE),0)+IFERROR(HLOOKUP(ANS!M82,$AN$45:$AS$45,1,FALSE),0)+IFERROR(HLOOKUP(ANS!M82,$AN$55:$AS$55,1,FALSE),0)+IFERROR(HLOOKUP(ANS!M82,$AN$65:$AS$65,1,FALSE),0)+IFERROR(HLOOKUP(ANS!M82,$AN$75:$AS$75,1,FALSE),0)+IFERROR(HLOOKUP(ANS!M82,$AN$85:$AS$85,1,FALSE),0)</f>
        <v>27</v>
      </c>
      <c r="AE83" s="70">
        <f ca="1">IF(AD83&gt;=ANS!M82,0,1)</f>
        <v>0</v>
      </c>
      <c r="AF83" s="70" t="str">
        <f ca="1">IF(AE83,ANS!M82,"")</f>
        <v/>
      </c>
      <c r="AG83" s="81" t="str">
        <f ca="1">IFERROR(SMALL($AF$77:$AF$102,ANS!L82),"")</f>
        <v/>
      </c>
      <c r="AH83" s="70"/>
      <c r="AI83" s="70"/>
      <c r="AK83" s="70">
        <v>3</v>
      </c>
      <c r="AL83" s="70">
        <f ca="1">MAX(1,$AH$26)</f>
        <v>5</v>
      </c>
      <c r="AM83" s="52">
        <f>WEIGHTS!J64</f>
        <v>4</v>
      </c>
      <c r="AN83" s="15">
        <f t="shared" ref="AN83:AS83" ca="1" si="217">IF(AND($AP$13=1,OR($AT83&lt;&gt;0,$AO$13=1)),IF(AN$19&lt;=$AM83,CHOOSE(RANDBETWEEN(1,$AL83),$AG$26,$AG$27,$AG$28,$AG$29,$AG$30,$AG$31,$AG$32,$AG$33,$AG$34,$AG$35,$AG$36,$AG$37,$AG$38,$AG$39,$AG$40,$AG$41,$AG$42,$AG$43,$AG$44,$AG$45,$AG$46,$AG$47,$AG$48,$AG$49,$AG$50,$AG$51,$AG$52,$AG$53,$AG$54,$AG$55,$AG$56,$AG$57,$AG$58,$AG$59,$AG$60),""),AU83)</f>
        <v>120</v>
      </c>
      <c r="AO83" s="16">
        <f t="shared" ca="1" si="217"/>
        <v>80</v>
      </c>
      <c r="AP83" s="16">
        <f t="shared" ca="1" si="217"/>
        <v>68</v>
      </c>
      <c r="AQ83" s="16">
        <f t="shared" ca="1" si="217"/>
        <v>106</v>
      </c>
      <c r="AR83" s="16" t="str">
        <f t="shared" ca="1" si="217"/>
        <v/>
      </c>
      <c r="AS83" s="16" t="str">
        <f t="shared" ca="1" si="217"/>
        <v/>
      </c>
      <c r="AT83" s="70">
        <f t="shared" ca="1" si="207"/>
        <v>0</v>
      </c>
      <c r="AU83" s="15">
        <f t="shared" ca="1" si="215"/>
        <v>120</v>
      </c>
      <c r="AV83" s="16">
        <f t="shared" ca="1" si="208"/>
        <v>80</v>
      </c>
      <c r="AW83" s="16">
        <f t="shared" ca="1" si="209"/>
        <v>68</v>
      </c>
      <c r="AX83" s="16">
        <f t="shared" ca="1" si="210"/>
        <v>106</v>
      </c>
      <c r="AY83" s="16" t="str">
        <f t="shared" ca="1" si="211"/>
        <v/>
      </c>
      <c r="AZ83" s="30" t="str">
        <f t="shared" ca="1" si="212"/>
        <v/>
      </c>
    </row>
    <row r="84" spans="2:52" x14ac:dyDescent="0.25">
      <c r="B84" s="70">
        <f t="shared" si="148"/>
        <v>3</v>
      </c>
      <c r="C84" s="70">
        <f ca="1">IFERROR(HLOOKUP(ANS!C83,$M$23:$R$23,1,FALSE),0)+IFERROR(HLOOKUP(ANS!C83,$M$33:$R$33,1,FALSE),0)+IFERROR(HLOOKUP(ANS!C83,$M$43:$R$43,1,FALSE),0)+IFERROR(HLOOKUP(ANS!C83,$M$53:$R$53,1,FALSE),0)+IFERROR(HLOOKUP(ANS!C83,$M$63:$R$63,1,FALSE),0)+IFERROR(HLOOKUP(ANS!C83,$M$73:$R$73,1,FALSE),0)+IFERROR(HLOOKUP(ANS!C83,$M$83:$R$83,1,FALSE),0)</f>
        <v>122</v>
      </c>
      <c r="D84" s="70">
        <f ca="1">IF(C84&gt;=ANS!C83,0,1)</f>
        <v>0</v>
      </c>
      <c r="E84" s="70" t="str">
        <f ca="1">IF(D84,ANS!C83,"")</f>
        <v/>
      </c>
      <c r="F84" s="81" t="str">
        <f ca="1">IFERROR(SMALL($E$60:$E$91,ANS!B83),"")</f>
        <v/>
      </c>
      <c r="G84" s="70"/>
      <c r="H84" s="70"/>
      <c r="J84" s="70">
        <v>4</v>
      </c>
      <c r="K84" s="70">
        <f ca="1">MAX(1,$G$92)</f>
        <v>4</v>
      </c>
      <c r="L84" s="52">
        <f>WEIGHTS!J52</f>
        <v>2</v>
      </c>
      <c r="M84" s="15">
        <f t="shared" ref="M84:R84" ca="1" si="218">IF(AND($O$13=1,OR($S84&lt;&gt;0,$N$13=1)),IF(M$19&lt;=$L84,CHOOSE(RANDBETWEEN(1,$K84),$F$92,$F$93,$F$94,$F$95,$F$96,$F$97,$F$98,$F$99,$F$100,$F$101,$F$102,$F$103,$F$104,$F$105,$F$106,$F$107,$F$108,$F$109,$F$110),""),T84)</f>
        <v>150</v>
      </c>
      <c r="N84" s="16">
        <f t="shared" ca="1" si="218"/>
        <v>33</v>
      </c>
      <c r="O84" s="16" t="str">
        <f t="shared" ca="1" si="218"/>
        <v/>
      </c>
      <c r="P84" s="16" t="str">
        <f t="shared" ca="1" si="218"/>
        <v/>
      </c>
      <c r="Q84" s="16" t="str">
        <f t="shared" ca="1" si="218"/>
        <v/>
      </c>
      <c r="R84" s="16" t="str">
        <f t="shared" ca="1" si="218"/>
        <v/>
      </c>
      <c r="S84" s="70">
        <f t="shared" ca="1" si="199"/>
        <v>0</v>
      </c>
      <c r="T84" s="15">
        <f t="shared" ca="1" si="200"/>
        <v>150</v>
      </c>
      <c r="U84" s="16">
        <f t="shared" ca="1" si="201"/>
        <v>33</v>
      </c>
      <c r="V84" s="16" t="str">
        <f t="shared" ca="1" si="202"/>
        <v/>
      </c>
      <c r="W84" s="16" t="str">
        <f t="shared" ca="1" si="203"/>
        <v/>
      </c>
      <c r="X84" s="16" t="str">
        <f t="shared" ca="1" si="204"/>
        <v/>
      </c>
      <c r="Y84" s="30" t="str">
        <f t="shared" ca="1" si="205"/>
        <v/>
      </c>
      <c r="Z84" s="83"/>
      <c r="AB84" s="1"/>
      <c r="AC84" s="70">
        <f t="shared" si="196"/>
        <v>5</v>
      </c>
      <c r="AD84" s="70">
        <f ca="1">IFERROR(HLOOKUP(ANS!M83,$AN$25:$AS$25,1,FALSE),0)+IFERROR(HLOOKUP(ANS!M83,$AN$35:$AS$35,1,FALSE),0)+IFERROR(HLOOKUP(ANS!M83,$AN$45:$AS$45,1,FALSE),0)+IFERROR(HLOOKUP(ANS!M83,$AN$55:$AS$55,1,FALSE),0)+IFERROR(HLOOKUP(ANS!M83,$AN$65:$AS$65,1,FALSE),0)+IFERROR(HLOOKUP(ANS!M83,$AN$75:$AS$75,1,FALSE),0)+IFERROR(HLOOKUP(ANS!M83,$AN$85:$AS$85,1,FALSE),0)</f>
        <v>29</v>
      </c>
      <c r="AE84" s="70">
        <f ca="1">IF(AD84&gt;=ANS!M83,0,1)</f>
        <v>0</v>
      </c>
      <c r="AF84" s="70" t="str">
        <f ca="1">IF(AE84,ANS!M83,"")</f>
        <v/>
      </c>
      <c r="AG84" s="81" t="str">
        <f ca="1">IFERROR(SMALL($AF$77:$AF$102,ANS!L83),"")</f>
        <v/>
      </c>
      <c r="AH84" s="70"/>
      <c r="AI84" s="70"/>
      <c r="AK84" s="70">
        <v>4</v>
      </c>
      <c r="AL84" s="70">
        <f ca="1">MAX(1,$AH$61)</f>
        <v>3</v>
      </c>
      <c r="AM84" s="52">
        <f>WEIGHTS!J65</f>
        <v>2</v>
      </c>
      <c r="AN84" s="15">
        <f t="shared" ref="AN84:AS84" ca="1" si="219">IF(AND($AP$13=1,OR($AT84&lt;&gt;0,$AO$13=1)),IF(AN$19&lt;=$AM84,CHOOSE(RANDBETWEEN(1,$AL84),$AG$61,$AG$62,$AG$63,$AG$64,$AG$65,$AG$66,$AG$67,$AG$68,$AG$69,$AG$70,$AG$71,$AG$72,$AG$73,$AG$74,$AG$75,$AG$76),""),AU84)</f>
        <v>43</v>
      </c>
      <c r="AO84" s="16">
        <f t="shared" ca="1" si="219"/>
        <v>60</v>
      </c>
      <c r="AP84" s="16" t="str">
        <f t="shared" ca="1" si="219"/>
        <v/>
      </c>
      <c r="AQ84" s="16" t="str">
        <f t="shared" ca="1" si="219"/>
        <v/>
      </c>
      <c r="AR84" s="16" t="str">
        <f t="shared" ca="1" si="219"/>
        <v/>
      </c>
      <c r="AS84" s="16" t="str">
        <f t="shared" ca="1" si="219"/>
        <v/>
      </c>
      <c r="AT84" s="70">
        <f t="shared" ca="1" si="207"/>
        <v>0</v>
      </c>
      <c r="AU84" s="15">
        <f t="shared" ca="1" si="215"/>
        <v>43</v>
      </c>
      <c r="AV84" s="16">
        <f t="shared" ca="1" si="208"/>
        <v>60</v>
      </c>
      <c r="AW84" s="16" t="str">
        <f t="shared" ca="1" si="209"/>
        <v/>
      </c>
      <c r="AX84" s="16" t="str">
        <f t="shared" ca="1" si="210"/>
        <v/>
      </c>
      <c r="AY84" s="16" t="str">
        <f t="shared" ca="1" si="211"/>
        <v/>
      </c>
      <c r="AZ84" s="30" t="str">
        <f t="shared" ca="1" si="212"/>
        <v/>
      </c>
    </row>
    <row r="85" spans="2:52" x14ac:dyDescent="0.25">
      <c r="B85" s="70">
        <f t="shared" si="148"/>
        <v>3</v>
      </c>
      <c r="C85" s="70">
        <f ca="1">IFERROR(HLOOKUP(ANS!C84,$M$23:$R$23,1,FALSE),0)+IFERROR(HLOOKUP(ANS!C84,$M$33:$R$33,1,FALSE),0)+IFERROR(HLOOKUP(ANS!C84,$M$43:$R$43,1,FALSE),0)+IFERROR(HLOOKUP(ANS!C84,$M$53:$R$53,1,FALSE),0)+IFERROR(HLOOKUP(ANS!C84,$M$63:$R$63,1,FALSE),0)+IFERROR(HLOOKUP(ANS!C84,$M$73:$R$73,1,FALSE),0)+IFERROR(HLOOKUP(ANS!C84,$M$83:$R$83,1,FALSE),0)</f>
        <v>123</v>
      </c>
      <c r="D85" s="70">
        <f ca="1">IF(C85&gt;=ANS!C84,0,1)</f>
        <v>0</v>
      </c>
      <c r="E85" s="70" t="str">
        <f ca="1">IF(D85,ANS!C84,"")</f>
        <v/>
      </c>
      <c r="F85" s="81" t="str">
        <f ca="1">IFERROR(SMALL($E$60:$E$91,ANS!B84),"")</f>
        <v/>
      </c>
      <c r="G85" s="70"/>
      <c r="H85" s="70"/>
      <c r="J85" s="70">
        <v>5</v>
      </c>
      <c r="K85" s="70">
        <f ca="1">MAX(1,$G$111)</f>
        <v>6</v>
      </c>
      <c r="L85" s="52">
        <f>WEIGHTS!J53</f>
        <v>6</v>
      </c>
      <c r="M85" s="15">
        <f t="shared" ref="M85:R85" ca="1" si="220">IF(AND($O$13=1,OR($S85&lt;&gt;0,$N$13=1)),IF(M$19&lt;=$L85,CHOOSE(RANDBETWEEN(1,$K85),$F$111,$F$112,$F$113,$F$114,$F$115,$F$116,$F$117,$F$118,$F$119,$F$120,$F$121,$F$122,$F$123,$F$124,$F$125,$F$126,$F$127,$F$128,$F$129,$F$130,$F$131,$F$132,$F$133,$F$134,$F$135,$F$136,$F$137,$F$138,$F$139,$F$140,$F$141,$F$142,$F$143,$F$144,$F$145,$F$146,$F$147,$F$148,$F$149,$F$150,$F$151,$F$152,$F$153),""),T85)</f>
        <v>171</v>
      </c>
      <c r="N85" s="16">
        <f t="shared" ca="1" si="220"/>
        <v>11</v>
      </c>
      <c r="O85" s="16">
        <f t="shared" ca="1" si="220"/>
        <v>146</v>
      </c>
      <c r="P85" s="16">
        <f t="shared" ca="1" si="220"/>
        <v>37</v>
      </c>
      <c r="Q85" s="16">
        <f t="shared" ca="1" si="220"/>
        <v>54</v>
      </c>
      <c r="R85" s="16">
        <f t="shared" ca="1" si="220"/>
        <v>16</v>
      </c>
      <c r="S85" s="70">
        <f t="shared" ca="1" si="199"/>
        <v>0</v>
      </c>
      <c r="T85" s="15">
        <f t="shared" ca="1" si="200"/>
        <v>171</v>
      </c>
      <c r="U85" s="16">
        <f t="shared" ca="1" si="201"/>
        <v>11</v>
      </c>
      <c r="V85" s="16">
        <f t="shared" ca="1" si="202"/>
        <v>146</v>
      </c>
      <c r="W85" s="16">
        <f t="shared" ca="1" si="203"/>
        <v>37</v>
      </c>
      <c r="X85" s="16">
        <f t="shared" ca="1" si="204"/>
        <v>54</v>
      </c>
      <c r="Y85" s="30">
        <f t="shared" ca="1" si="205"/>
        <v>16</v>
      </c>
      <c r="Z85" s="82"/>
      <c r="AB85" s="1"/>
      <c r="AC85" s="70">
        <f t="shared" si="196"/>
        <v>5</v>
      </c>
      <c r="AD85" s="70">
        <f ca="1">IFERROR(HLOOKUP(ANS!M84,$AN$25:$AS$25,1,FALSE),0)+IFERROR(HLOOKUP(ANS!M84,$AN$35:$AS$35,1,FALSE),0)+IFERROR(HLOOKUP(ANS!M84,$AN$45:$AS$45,1,FALSE),0)+IFERROR(HLOOKUP(ANS!M84,$AN$55:$AS$55,1,FALSE),0)+IFERROR(HLOOKUP(ANS!M84,$AN$65:$AS$65,1,FALSE),0)+IFERROR(HLOOKUP(ANS!M84,$AN$75:$AS$75,1,FALSE),0)+IFERROR(HLOOKUP(ANS!M84,$AN$85:$AS$85,1,FALSE),0)</f>
        <v>33</v>
      </c>
      <c r="AE85" s="70">
        <f ca="1">IF(AD85&gt;=ANS!M84,0,1)</f>
        <v>0</v>
      </c>
      <c r="AF85" s="70" t="str">
        <f ca="1">IF(AE85,ANS!M84,"")</f>
        <v/>
      </c>
      <c r="AG85" s="81" t="str">
        <f ca="1">IFERROR(SMALL($AF$77:$AF$102,ANS!L84),"")</f>
        <v/>
      </c>
      <c r="AH85" s="70"/>
      <c r="AI85" s="70"/>
      <c r="AK85" s="70">
        <v>5</v>
      </c>
      <c r="AL85" s="70">
        <f ca="1">MAX(1,$AH$77)</f>
        <v>3</v>
      </c>
      <c r="AM85" s="52">
        <f>WEIGHTS!J66</f>
        <v>3</v>
      </c>
      <c r="AN85" s="15">
        <f t="shared" ref="AN85:AS85" ca="1" si="221">IF(AND($AP$13=1,OR($AT85&lt;&gt;0,$AO$13=1)),IF(AN$19&lt;=$AM85,CHOOSE(RANDBETWEEN(1,$AL85),$AG$77,$AG$78,$AG$79,$AG$80,$AG$81,$AG$82,$AG$83,$AG$84,$AG$85,$AG$86,$AG$87,$AG$88,$AG$89,$AG$90,$AG$91,$AG$92,$AG$93,$AG$94,$AG$95,$AG$96,$AG$97,$AG$98,$AG$99,$AG$100,$AG$101,$AG$102),""),AU85)</f>
        <v>6</v>
      </c>
      <c r="AO85" s="16">
        <f t="shared" ca="1" si="221"/>
        <v>107</v>
      </c>
      <c r="AP85" s="16">
        <f t="shared" ca="1" si="221"/>
        <v>84</v>
      </c>
      <c r="AQ85" s="16" t="str">
        <f t="shared" ca="1" si="221"/>
        <v/>
      </c>
      <c r="AR85" s="16" t="str">
        <f t="shared" ca="1" si="221"/>
        <v/>
      </c>
      <c r="AS85" s="16" t="str">
        <f t="shared" ca="1" si="221"/>
        <v/>
      </c>
      <c r="AT85" s="70">
        <f t="shared" ca="1" si="207"/>
        <v>0</v>
      </c>
      <c r="AU85" s="15">
        <f t="shared" ca="1" si="215"/>
        <v>6</v>
      </c>
      <c r="AV85" s="16">
        <f t="shared" ca="1" si="208"/>
        <v>107</v>
      </c>
      <c r="AW85" s="16">
        <f t="shared" ca="1" si="209"/>
        <v>84</v>
      </c>
      <c r="AX85" s="16" t="str">
        <f t="shared" ca="1" si="210"/>
        <v/>
      </c>
      <c r="AY85" s="16" t="str">
        <f t="shared" ca="1" si="211"/>
        <v/>
      </c>
      <c r="AZ85" s="30" t="str">
        <f t="shared" ca="1" si="212"/>
        <v/>
      </c>
    </row>
    <row r="86" spans="2:52" x14ac:dyDescent="0.25">
      <c r="B86" s="70">
        <f t="shared" si="148"/>
        <v>3</v>
      </c>
      <c r="C86" s="70">
        <f ca="1">IFERROR(HLOOKUP(ANS!C85,$M$23:$R$23,1,FALSE),0)+IFERROR(HLOOKUP(ANS!C85,$M$33:$R$33,1,FALSE),0)+IFERROR(HLOOKUP(ANS!C85,$M$43:$R$43,1,FALSE),0)+IFERROR(HLOOKUP(ANS!C85,$M$53:$R$53,1,FALSE),0)+IFERROR(HLOOKUP(ANS!C85,$M$63:$R$63,1,FALSE),0)+IFERROR(HLOOKUP(ANS!C85,$M$73:$R$73,1,FALSE),0)+IFERROR(HLOOKUP(ANS!C85,$M$83:$R$83,1,FALSE),0)</f>
        <v>128</v>
      </c>
      <c r="D86" s="70">
        <f ca="1">IF(C86&gt;=ANS!C85,0,1)</f>
        <v>0</v>
      </c>
      <c r="E86" s="70" t="str">
        <f ca="1">IF(D86,ANS!C85,"")</f>
        <v/>
      </c>
      <c r="F86" s="81" t="str">
        <f ca="1">IFERROR(SMALL($E$60:$E$91,ANS!B85),"")</f>
        <v/>
      </c>
      <c r="G86" s="70"/>
      <c r="H86" s="70"/>
      <c r="J86" s="70">
        <v>6</v>
      </c>
      <c r="K86" s="70">
        <f ca="1">MAX(1,$G$154)</f>
        <v>2</v>
      </c>
      <c r="L86" s="52">
        <f>WEIGHTS!J54</f>
        <v>2</v>
      </c>
      <c r="M86" s="15">
        <f t="shared" ref="M86:R86" ca="1" si="222">IF(AND($O$13=1,OR($S86&lt;&gt;0,$N$13=1)),IF(M$19&lt;=$L86,CHOOSE(RANDBETWEEN(1,$K86),$F$154,$F$155,$F$156,$F$157,$F$158,$F$159,$F$160,$F$161,$F$162,$F$163,$F$164,$F$165,$F$166),""),T86)</f>
        <v>169</v>
      </c>
      <c r="N86" s="16">
        <f t="shared" ca="1" si="222"/>
        <v>149</v>
      </c>
      <c r="O86" s="16" t="str">
        <f t="shared" ca="1" si="222"/>
        <v/>
      </c>
      <c r="P86" s="16" t="str">
        <f t="shared" ca="1" si="222"/>
        <v/>
      </c>
      <c r="Q86" s="16" t="str">
        <f t="shared" ca="1" si="222"/>
        <v/>
      </c>
      <c r="R86" s="16" t="str">
        <f t="shared" ca="1" si="222"/>
        <v/>
      </c>
      <c r="S86" s="70">
        <f t="shared" ca="1" si="199"/>
        <v>0</v>
      </c>
      <c r="T86" s="15">
        <f t="shared" ca="1" si="200"/>
        <v>169</v>
      </c>
      <c r="U86" s="16">
        <f t="shared" ca="1" si="201"/>
        <v>149</v>
      </c>
      <c r="V86" s="16" t="str">
        <f t="shared" ca="1" si="202"/>
        <v/>
      </c>
      <c r="W86" s="16" t="str">
        <f t="shared" ca="1" si="203"/>
        <v/>
      </c>
      <c r="X86" s="16" t="str">
        <f t="shared" ca="1" si="204"/>
        <v/>
      </c>
      <c r="Y86" s="30" t="str">
        <f t="shared" ca="1" si="205"/>
        <v/>
      </c>
      <c r="Z86" s="82"/>
      <c r="AB86" s="1"/>
      <c r="AC86" s="70">
        <f t="shared" si="196"/>
        <v>5</v>
      </c>
      <c r="AD86" s="70">
        <f ca="1">IFERROR(HLOOKUP(ANS!M85,$AN$25:$AS$25,1,FALSE),0)+IFERROR(HLOOKUP(ANS!M85,$AN$35:$AS$35,1,FALSE),0)+IFERROR(HLOOKUP(ANS!M85,$AN$45:$AS$45,1,FALSE),0)+IFERROR(HLOOKUP(ANS!M85,$AN$55:$AS$55,1,FALSE),0)+IFERROR(HLOOKUP(ANS!M85,$AN$65:$AS$65,1,FALSE),0)+IFERROR(HLOOKUP(ANS!M85,$AN$75:$AS$75,1,FALSE),0)+IFERROR(HLOOKUP(ANS!M85,$AN$85:$AS$85,1,FALSE),0)</f>
        <v>38</v>
      </c>
      <c r="AE86" s="70">
        <f ca="1">IF(AD86&gt;=ANS!M85,0,1)</f>
        <v>0</v>
      </c>
      <c r="AF86" s="70" t="str">
        <f ca="1">IF(AE86,ANS!M85,"")</f>
        <v/>
      </c>
      <c r="AG86" s="81" t="str">
        <f ca="1">IFERROR(SMALL($AF$77:$AF$102,ANS!L85),"")</f>
        <v/>
      </c>
      <c r="AH86" s="70"/>
      <c r="AI86" s="70"/>
      <c r="AK86" s="70">
        <v>6</v>
      </c>
      <c r="AL86" s="70">
        <f ca="1">MAX(1,$AH$103)</f>
        <v>2</v>
      </c>
      <c r="AM86" s="52">
        <f>WEIGHTS!J67</f>
        <v>2</v>
      </c>
      <c r="AN86" s="15">
        <f t="shared" ref="AN86:AS86" ca="1" si="223">IF(AND($AP$13=1,OR($AT86&lt;&gt;0,$AO$13=1)),IF(AN$19&lt;=$AM86,CHOOSE(RANDBETWEEN(1,$AL86),$AG$103,$AG$104,$AG$105,$AG$106,$AG$107,$AG$108,$AG$109,$AG$110,$AG$111,$AG$112,$AG$113,$AG$114,$AG$115,$AG$116,$AG$117,$AG$118),""),AU86)</f>
        <v>110</v>
      </c>
      <c r="AO86" s="16">
        <f t="shared" ca="1" si="223"/>
        <v>20</v>
      </c>
      <c r="AP86" s="16" t="str">
        <f t="shared" ca="1" si="223"/>
        <v/>
      </c>
      <c r="AQ86" s="16" t="str">
        <f t="shared" ca="1" si="223"/>
        <v/>
      </c>
      <c r="AR86" s="16" t="str">
        <f t="shared" ca="1" si="223"/>
        <v/>
      </c>
      <c r="AS86" s="16" t="str">
        <f t="shared" ca="1" si="223"/>
        <v/>
      </c>
      <c r="AT86" s="70">
        <f t="shared" ca="1" si="207"/>
        <v>0</v>
      </c>
      <c r="AU86" s="15">
        <f t="shared" ca="1" si="215"/>
        <v>110</v>
      </c>
      <c r="AV86" s="16">
        <f t="shared" ca="1" si="208"/>
        <v>20</v>
      </c>
      <c r="AW86" s="16" t="str">
        <f t="shared" ca="1" si="209"/>
        <v/>
      </c>
      <c r="AX86" s="16" t="str">
        <f t="shared" ca="1" si="210"/>
        <v/>
      </c>
      <c r="AY86" s="16" t="str">
        <f t="shared" ca="1" si="211"/>
        <v/>
      </c>
      <c r="AZ86" s="30" t="str">
        <f t="shared" ca="1" si="212"/>
        <v/>
      </c>
    </row>
    <row r="87" spans="2:52" x14ac:dyDescent="0.25">
      <c r="B87" s="70">
        <f t="shared" si="148"/>
        <v>3</v>
      </c>
      <c r="C87" s="70">
        <f ca="1">IFERROR(HLOOKUP(ANS!C86,$M$23:$R$23,1,FALSE),0)+IFERROR(HLOOKUP(ANS!C86,$M$33:$R$33,1,FALSE),0)+IFERROR(HLOOKUP(ANS!C86,$M$43:$R$43,1,FALSE),0)+IFERROR(HLOOKUP(ANS!C86,$M$53:$R$53,1,FALSE),0)+IFERROR(HLOOKUP(ANS!C86,$M$63:$R$63,1,FALSE),0)+IFERROR(HLOOKUP(ANS!C86,$M$73:$R$73,1,FALSE),0)+IFERROR(HLOOKUP(ANS!C86,$M$83:$R$83,1,FALSE),0)</f>
        <v>133</v>
      </c>
      <c r="D87" s="70">
        <f ca="1">IF(C87&gt;=ANS!C86,0,1)</f>
        <v>0</v>
      </c>
      <c r="E87" s="70" t="str">
        <f ca="1">IF(D87,ANS!C86,"")</f>
        <v/>
      </c>
      <c r="F87" s="81" t="str">
        <f ca="1">IFERROR(SMALL($E$60:$E$91,ANS!B86),"")</f>
        <v/>
      </c>
      <c r="G87" s="70"/>
      <c r="H87" s="70"/>
      <c r="J87" s="70">
        <v>7</v>
      </c>
      <c r="K87" s="70">
        <f ca="1">MAX(1,$G$167)</f>
        <v>1</v>
      </c>
      <c r="L87" s="52">
        <f>WEIGHTS!J55</f>
        <v>2</v>
      </c>
      <c r="M87" s="15">
        <f t="shared" ref="M87:R87" ca="1" si="224">IF(AND($O$13=1,OR($S87&lt;&gt;0,$N$13=1)),IF(M$19&lt;=$L87,CHOOSE(RANDBETWEEN(1,$K87),$F$167,$F$168,$F$169,$F$170,$F$171,$F$172,$F$173,$F$174,$F$175,$F$176,$F$177),""),T87)</f>
        <v>148</v>
      </c>
      <c r="N87" s="16">
        <f t="shared" ca="1" si="224"/>
        <v>32</v>
      </c>
      <c r="O87" s="16" t="str">
        <f t="shared" ca="1" si="224"/>
        <v/>
      </c>
      <c r="P87" s="16" t="str">
        <f t="shared" ca="1" si="224"/>
        <v/>
      </c>
      <c r="Q87" s="16" t="str">
        <f t="shared" ca="1" si="224"/>
        <v/>
      </c>
      <c r="R87" s="16" t="str">
        <f t="shared" ca="1" si="224"/>
        <v/>
      </c>
      <c r="S87" s="70">
        <f t="shared" ca="1" si="199"/>
        <v>0</v>
      </c>
      <c r="T87" s="15">
        <f t="shared" ca="1" si="200"/>
        <v>148</v>
      </c>
      <c r="U87" s="16">
        <f t="shared" ca="1" si="201"/>
        <v>32</v>
      </c>
      <c r="V87" s="16" t="str">
        <f t="shared" ca="1" si="202"/>
        <v/>
      </c>
      <c r="W87" s="16" t="str">
        <f t="shared" ca="1" si="203"/>
        <v/>
      </c>
      <c r="X87" s="16" t="str">
        <f t="shared" ca="1" si="204"/>
        <v/>
      </c>
      <c r="Y87" s="30" t="str">
        <f t="shared" ca="1" si="205"/>
        <v/>
      </c>
      <c r="Z87" s="82"/>
      <c r="AB87" s="1"/>
      <c r="AC87" s="70">
        <f t="shared" si="196"/>
        <v>5</v>
      </c>
      <c r="AD87" s="70">
        <f ca="1">IFERROR(HLOOKUP(ANS!M86,$AN$25:$AS$25,1,FALSE),0)+IFERROR(HLOOKUP(ANS!M86,$AN$35:$AS$35,1,FALSE),0)+IFERROR(HLOOKUP(ANS!M86,$AN$45:$AS$45,1,FALSE),0)+IFERROR(HLOOKUP(ANS!M86,$AN$55:$AS$55,1,FALSE),0)+IFERROR(HLOOKUP(ANS!M86,$AN$65:$AS$65,1,FALSE),0)+IFERROR(HLOOKUP(ANS!M86,$AN$75:$AS$75,1,FALSE),0)+IFERROR(HLOOKUP(ANS!M86,$AN$85:$AS$85,1,FALSE),0)</f>
        <v>44</v>
      </c>
      <c r="AE87" s="70">
        <f ca="1">IF(AD87&gt;=ANS!M86,0,1)</f>
        <v>0</v>
      </c>
      <c r="AF87" s="70" t="str">
        <f ca="1">IF(AE87,ANS!M86,"")</f>
        <v/>
      </c>
      <c r="AG87" s="81" t="str">
        <f ca="1">IFERROR(SMALL($AF$77:$AF$102,ANS!L86),"")</f>
        <v/>
      </c>
      <c r="AH87" s="70"/>
      <c r="AI87" s="70"/>
      <c r="AK87" s="70">
        <v>7</v>
      </c>
      <c r="AL87" s="70">
        <f ca="1">MAX(1,$AH$119)</f>
        <v>1</v>
      </c>
      <c r="AM87" s="52">
        <f>WEIGHTS!J68</f>
        <v>1</v>
      </c>
      <c r="AN87" s="15">
        <f t="shared" ref="AN87:AS87" ca="1" si="225">IF(AND($AP$13=1,OR($AT87&lt;&gt;0,$AO$13=1)),IF(AN$19&lt;=$AM87,CHOOSE(RANDBETWEEN(1,$AL87),$AG$119,$AG$120,$AG$121,$AG$122,$AG$123,$AG$124,$AG$125,$AG$126,$AG$127,$AG$128),""),AU87)</f>
        <v>118</v>
      </c>
      <c r="AO87" s="16" t="str">
        <f t="shared" ca="1" si="225"/>
        <v/>
      </c>
      <c r="AP87" s="16" t="str">
        <f t="shared" ca="1" si="225"/>
        <v/>
      </c>
      <c r="AQ87" s="16" t="str">
        <f t="shared" ca="1" si="225"/>
        <v/>
      </c>
      <c r="AR87" s="16" t="str">
        <f t="shared" ca="1" si="225"/>
        <v/>
      </c>
      <c r="AS87" s="16" t="str">
        <f t="shared" ca="1" si="225"/>
        <v/>
      </c>
      <c r="AT87" s="70">
        <f t="shared" ca="1" si="207"/>
        <v>0</v>
      </c>
      <c r="AU87" s="15">
        <f t="shared" ca="1" si="215"/>
        <v>118</v>
      </c>
      <c r="AV87" s="16" t="str">
        <f t="shared" ca="1" si="208"/>
        <v/>
      </c>
      <c r="AW87" s="16" t="str">
        <f t="shared" ca="1" si="209"/>
        <v/>
      </c>
      <c r="AX87" s="16" t="str">
        <f t="shared" ca="1" si="210"/>
        <v/>
      </c>
      <c r="AY87" s="16" t="str">
        <f t="shared" ca="1" si="211"/>
        <v/>
      </c>
      <c r="AZ87" s="30" t="str">
        <f t="shared" ca="1" si="212"/>
        <v/>
      </c>
    </row>
    <row r="88" spans="2:52" x14ac:dyDescent="0.25">
      <c r="B88" s="70">
        <f t="shared" si="148"/>
        <v>3</v>
      </c>
      <c r="C88" s="70">
        <f ca="1">IFERROR(HLOOKUP(ANS!C87,$M$23:$R$23,1,FALSE),0)+IFERROR(HLOOKUP(ANS!C87,$M$33:$R$33,1,FALSE),0)+IFERROR(HLOOKUP(ANS!C87,$M$43:$R$43,1,FALSE),0)+IFERROR(HLOOKUP(ANS!C87,$M$53:$R$53,1,FALSE),0)+IFERROR(HLOOKUP(ANS!C87,$M$63:$R$63,1,FALSE),0)+IFERROR(HLOOKUP(ANS!C87,$M$73:$R$73,1,FALSE),0)+IFERROR(HLOOKUP(ANS!C87,$M$83:$R$83,1,FALSE),0)</f>
        <v>134</v>
      </c>
      <c r="D88" s="70">
        <f ca="1">IF(C88&gt;=ANS!C87,0,1)</f>
        <v>0</v>
      </c>
      <c r="E88" s="70" t="str">
        <f ca="1">IF(D88,ANS!C87,"")</f>
        <v/>
      </c>
      <c r="F88" s="81" t="str">
        <f ca="1">IFERROR(SMALL($E$60:$E$91,ANS!B87),"")</f>
        <v/>
      </c>
      <c r="G88" s="70"/>
      <c r="H88" s="70"/>
      <c r="J88" s="70">
        <v>8</v>
      </c>
      <c r="K88" s="70">
        <f ca="1">MAX(1,$G$178)</f>
        <v>1</v>
      </c>
      <c r="L88" s="52">
        <f>WEIGHTS!J56</f>
        <v>0</v>
      </c>
      <c r="M88" s="68" t="str">
        <f t="shared" ref="M88:R88" ca="1" si="226">IF(AND($O$13=1,OR($S88&lt;&gt;0,$N$13=1)),IF(M$19&lt;=$L88,CHOOSE(RANDBETWEEN(1,$K88),$F$178,$F$179),""),T88)</f>
        <v/>
      </c>
      <c r="N88" s="69" t="str">
        <f t="shared" ca="1" si="226"/>
        <v/>
      </c>
      <c r="O88" s="69" t="str">
        <f t="shared" ca="1" si="226"/>
        <v/>
      </c>
      <c r="P88" s="69" t="str">
        <f t="shared" ca="1" si="226"/>
        <v/>
      </c>
      <c r="Q88" s="69" t="str">
        <f t="shared" ca="1" si="226"/>
        <v/>
      </c>
      <c r="R88" s="69" t="str">
        <f t="shared" ca="1" si="226"/>
        <v/>
      </c>
      <c r="S88" s="70">
        <f t="shared" ca="1" si="199"/>
        <v>0</v>
      </c>
      <c r="T88" s="15" t="str">
        <f t="shared" ca="1" si="200"/>
        <v/>
      </c>
      <c r="U88" s="16" t="str">
        <f t="shared" ca="1" si="201"/>
        <v/>
      </c>
      <c r="V88" s="16" t="str">
        <f t="shared" ca="1" si="202"/>
        <v/>
      </c>
      <c r="W88" s="16" t="str">
        <f t="shared" ca="1" si="203"/>
        <v/>
      </c>
      <c r="X88" s="16" t="str">
        <f t="shared" ca="1" si="204"/>
        <v/>
      </c>
      <c r="Y88" s="30" t="str">
        <f t="shared" ca="1" si="205"/>
        <v/>
      </c>
      <c r="Z88" s="82"/>
      <c r="AB88" s="1"/>
      <c r="AC88" s="70">
        <f t="shared" si="196"/>
        <v>5</v>
      </c>
      <c r="AD88" s="70">
        <f ca="1">IFERROR(HLOOKUP(ANS!M87,$AN$25:$AS$25,1,FALSE),0)+IFERROR(HLOOKUP(ANS!M87,$AN$35:$AS$35,1,FALSE),0)+IFERROR(HLOOKUP(ANS!M87,$AN$45:$AS$45,1,FALSE),0)+IFERROR(HLOOKUP(ANS!M87,$AN$55:$AS$55,1,FALSE),0)+IFERROR(HLOOKUP(ANS!M87,$AN$65:$AS$65,1,FALSE),0)+IFERROR(HLOOKUP(ANS!M87,$AN$75:$AS$75,1,FALSE),0)+IFERROR(HLOOKUP(ANS!M87,$AN$85:$AS$85,1,FALSE),0)</f>
        <v>0</v>
      </c>
      <c r="AE88" s="70">
        <f ca="1">IF(AD88&gt;=ANS!M87,0,1)</f>
        <v>1</v>
      </c>
      <c r="AF88" s="70">
        <f ca="1">IF(AE88,ANS!M87,"")</f>
        <v>47</v>
      </c>
      <c r="AG88" s="81" t="str">
        <f ca="1">IFERROR(SMALL($AF$77:$AF$102,ANS!L87),"")</f>
        <v/>
      </c>
      <c r="AH88" s="70"/>
      <c r="AI88" s="70"/>
      <c r="AK88" s="70">
        <v>8</v>
      </c>
      <c r="AL88" s="70"/>
      <c r="AM88" s="52">
        <f>WEIGHTS!J69</f>
        <v>0</v>
      </c>
      <c r="AN88" s="68"/>
      <c r="AO88" s="69"/>
      <c r="AP88" s="69"/>
      <c r="AQ88" s="69"/>
      <c r="AR88" s="69"/>
      <c r="AS88" s="69"/>
      <c r="AT88" s="70"/>
      <c r="AU88" s="15">
        <f t="shared" ca="1" si="215"/>
        <v>0</v>
      </c>
      <c r="AV88" s="16">
        <f t="shared" ca="1" si="208"/>
        <v>0</v>
      </c>
      <c r="AW88" s="16">
        <f t="shared" ca="1" si="209"/>
        <v>0</v>
      </c>
      <c r="AX88" s="16">
        <f t="shared" ca="1" si="210"/>
        <v>0</v>
      </c>
      <c r="AY88" s="16">
        <f t="shared" ca="1" si="211"/>
        <v>0</v>
      </c>
      <c r="AZ88" s="30">
        <f t="shared" ca="1" si="212"/>
        <v>0</v>
      </c>
    </row>
    <row r="89" spans="2:52" x14ac:dyDescent="0.25">
      <c r="B89" s="70">
        <f t="shared" si="148"/>
        <v>3</v>
      </c>
      <c r="C89" s="70">
        <f ca="1">IFERROR(HLOOKUP(ANS!C88,$M$23:$R$23,1,FALSE),0)+IFERROR(HLOOKUP(ANS!C88,$M$33:$R$33,1,FALSE),0)+IFERROR(HLOOKUP(ANS!C88,$M$43:$R$43,1,FALSE),0)+IFERROR(HLOOKUP(ANS!C88,$M$53:$R$53,1,FALSE),0)+IFERROR(HLOOKUP(ANS!C88,$M$63:$R$63,1,FALSE),0)+IFERROR(HLOOKUP(ANS!C88,$M$73:$R$73,1,FALSE),0)+IFERROR(HLOOKUP(ANS!C88,$M$83:$R$83,1,FALSE),0)</f>
        <v>152</v>
      </c>
      <c r="D89" s="70">
        <f ca="1">IF(C89&gt;=ANS!C88,0,1)</f>
        <v>0</v>
      </c>
      <c r="E89" s="70" t="str">
        <f ca="1">IF(D89,ANS!C88,"")</f>
        <v/>
      </c>
      <c r="F89" s="81" t="str">
        <f ca="1">IFERROR(SMALL($E$60:$E$91,ANS!B88),"")</f>
        <v/>
      </c>
      <c r="G89" s="70"/>
      <c r="H89" s="70"/>
      <c r="J89" s="71">
        <v>9</v>
      </c>
      <c r="K89" s="71">
        <f ca="1">MAX(1,$G$180)</f>
        <v>1</v>
      </c>
      <c r="L89" s="34">
        <f>WEIGHTS!J57</f>
        <v>0</v>
      </c>
      <c r="M89" s="72" t="str">
        <f t="shared" ref="M89:R89" ca="1" si="227">IF(AND($O$13=1,OR($S89&lt;&gt;0,$N$13=1)),IF(M$19&lt;=$L89,CHOOSE(RANDBETWEEN(1,$K89),$F$180,$F$181),""),T89)</f>
        <v/>
      </c>
      <c r="N89" s="73" t="str">
        <f t="shared" ca="1" si="227"/>
        <v/>
      </c>
      <c r="O89" s="73" t="str">
        <f t="shared" ca="1" si="227"/>
        <v/>
      </c>
      <c r="P89" s="73" t="str">
        <f t="shared" ca="1" si="227"/>
        <v/>
      </c>
      <c r="Q89" s="73" t="str">
        <f t="shared" ca="1" si="227"/>
        <v/>
      </c>
      <c r="R89" s="73" t="str">
        <f t="shared" ca="1" si="227"/>
        <v/>
      </c>
      <c r="S89" s="71">
        <f t="shared" ca="1" si="199"/>
        <v>0</v>
      </c>
      <c r="T89" s="7" t="str">
        <f t="shared" ca="1" si="200"/>
        <v/>
      </c>
      <c r="U89" s="19" t="str">
        <f t="shared" ca="1" si="201"/>
        <v/>
      </c>
      <c r="V89" s="19" t="str">
        <f t="shared" ca="1" si="202"/>
        <v/>
      </c>
      <c r="W89" s="19" t="str">
        <f t="shared" ca="1" si="203"/>
        <v/>
      </c>
      <c r="X89" s="19" t="str">
        <f t="shared" ca="1" si="204"/>
        <v/>
      </c>
      <c r="Y89" s="31" t="str">
        <f t="shared" ca="1" si="205"/>
        <v/>
      </c>
      <c r="Z89" s="82"/>
      <c r="AB89" s="1"/>
      <c r="AC89" s="70">
        <f t="shared" si="196"/>
        <v>5</v>
      </c>
      <c r="AD89" s="70">
        <f ca="1">IFERROR(HLOOKUP(ANS!M88,$AN$25:$AS$25,1,FALSE),0)+IFERROR(HLOOKUP(ANS!M88,$AN$35:$AS$35,1,FALSE),0)+IFERROR(HLOOKUP(ANS!M88,$AN$45:$AS$45,1,FALSE),0)+IFERROR(HLOOKUP(ANS!M88,$AN$55:$AS$55,1,FALSE),0)+IFERROR(HLOOKUP(ANS!M88,$AN$65:$AS$65,1,FALSE),0)+IFERROR(HLOOKUP(ANS!M88,$AN$75:$AS$75,1,FALSE),0)+IFERROR(HLOOKUP(ANS!M88,$AN$85:$AS$85,1,FALSE),0)</f>
        <v>50</v>
      </c>
      <c r="AE89" s="70">
        <f ca="1">IF(AD89&gt;=ANS!M88,0,1)</f>
        <v>0</v>
      </c>
      <c r="AF89" s="70" t="str">
        <f ca="1">IF(AE89,ANS!M88,"")</f>
        <v/>
      </c>
      <c r="AG89" s="81" t="str">
        <f ca="1">IFERROR(SMALL($AF$77:$AF$102,ANS!L88),"")</f>
        <v/>
      </c>
      <c r="AH89" s="70"/>
      <c r="AI89" s="70"/>
      <c r="AK89" s="71">
        <v>9</v>
      </c>
      <c r="AL89" s="71">
        <f ca="1">MAX(1,$AH$129)</f>
        <v>1</v>
      </c>
      <c r="AM89" s="52">
        <f>WEIGHTS!J70</f>
        <v>0</v>
      </c>
      <c r="AN89" s="72" t="str">
        <f t="shared" ref="AN89:AS89" ca="1" si="228">IF(AND($AP$13=1,OR($AT89&lt;&gt;0,$AO$13=1)),IF(AN$19&lt;=$AM89,CHOOSE(RANDBETWEEN(1,$AL89),$AG$129),""),AU89)</f>
        <v/>
      </c>
      <c r="AO89" s="73" t="str">
        <f t="shared" ca="1" si="228"/>
        <v/>
      </c>
      <c r="AP89" s="73" t="str">
        <f t="shared" ca="1" si="228"/>
        <v/>
      </c>
      <c r="AQ89" s="73" t="str">
        <f t="shared" ca="1" si="228"/>
        <v/>
      </c>
      <c r="AR89" s="73" t="str">
        <f t="shared" ca="1" si="228"/>
        <v/>
      </c>
      <c r="AS89" s="73" t="str">
        <f t="shared" ca="1" si="228"/>
        <v/>
      </c>
      <c r="AT89" s="71">
        <f ca="1">ROUND(SUMPRODUCT(1/COUNTIF(AN89:AS89,AN89:AS89))-IFERROR(COUNTBLANK(AN89:AS89)/COUNTBLANK(AN89:AS89),0)-AM89,0)</f>
        <v>0</v>
      </c>
      <c r="AU89" s="7" t="str">
        <f t="shared" ca="1" si="215"/>
        <v/>
      </c>
      <c r="AV89" s="19" t="str">
        <f t="shared" ca="1" si="208"/>
        <v/>
      </c>
      <c r="AW89" s="19" t="str">
        <f t="shared" ca="1" si="209"/>
        <v/>
      </c>
      <c r="AX89" s="19" t="str">
        <f t="shared" ca="1" si="210"/>
        <v/>
      </c>
      <c r="AY89" s="19" t="str">
        <f t="shared" ca="1" si="211"/>
        <v/>
      </c>
      <c r="AZ89" s="31" t="str">
        <f t="shared" ca="1" si="212"/>
        <v/>
      </c>
    </row>
    <row r="90" spans="2:52" x14ac:dyDescent="0.25">
      <c r="B90" s="70">
        <f t="shared" si="148"/>
        <v>3</v>
      </c>
      <c r="C90" s="70">
        <f ca="1">IFERROR(HLOOKUP(ANS!C89,$M$23:$R$23,1,FALSE),0)+IFERROR(HLOOKUP(ANS!C89,$M$33:$R$33,1,FALSE),0)+IFERROR(HLOOKUP(ANS!C89,$M$43:$R$43,1,FALSE),0)+IFERROR(HLOOKUP(ANS!C89,$M$53:$R$53,1,FALSE),0)+IFERROR(HLOOKUP(ANS!C89,$M$63:$R$63,1,FALSE),0)+IFERROR(HLOOKUP(ANS!C89,$M$73:$R$73,1,FALSE),0)+IFERROR(HLOOKUP(ANS!C89,$M$83:$R$83,1,FALSE),0)</f>
        <v>156</v>
      </c>
      <c r="D90" s="70">
        <f ca="1">IF(C90&gt;=ANS!C89,0,1)</f>
        <v>0</v>
      </c>
      <c r="E90" s="70" t="str">
        <f ca="1">IF(D90,ANS!C89,"")</f>
        <v/>
      </c>
      <c r="F90" s="81" t="str">
        <f ca="1">IFERROR(SMALL($E$60:$E$91,ANS!B89),"")</f>
        <v/>
      </c>
      <c r="G90" s="70"/>
      <c r="H90" s="70"/>
      <c r="J90" s="76"/>
      <c r="K90" s="76"/>
      <c r="L90" s="76"/>
      <c r="M90" s="168" t="s">
        <v>54</v>
      </c>
      <c r="N90" s="169"/>
      <c r="O90" s="169"/>
      <c r="P90" s="169"/>
      <c r="Q90" s="169"/>
      <c r="R90" s="170"/>
      <c r="S90" s="76">
        <f ca="1">COUNTIF(M91:R99,0)</f>
        <v>0</v>
      </c>
      <c r="Z90" s="82"/>
      <c r="AB90" s="1"/>
      <c r="AC90" s="70">
        <f t="shared" si="196"/>
        <v>5</v>
      </c>
      <c r="AD90" s="70">
        <f ca="1">IFERROR(HLOOKUP(ANS!M89,$AN$25:$AS$25,1,FALSE),0)+IFERROR(HLOOKUP(ANS!M89,$AN$35:$AS$35,1,FALSE),0)+IFERROR(HLOOKUP(ANS!M89,$AN$45:$AS$45,1,FALSE),0)+IFERROR(HLOOKUP(ANS!M89,$AN$55:$AS$55,1,FALSE),0)+IFERROR(HLOOKUP(ANS!M89,$AN$65:$AS$65,1,FALSE),0)+IFERROR(HLOOKUP(ANS!M89,$AN$75:$AS$75,1,FALSE),0)+IFERROR(HLOOKUP(ANS!M89,$AN$85:$AS$85,1,FALSE),0)</f>
        <v>55</v>
      </c>
      <c r="AE90" s="70">
        <f ca="1">IF(AD90&gt;=ANS!M89,0,1)</f>
        <v>0</v>
      </c>
      <c r="AF90" s="70" t="str">
        <f ca="1">IF(AE90,ANS!M89,"")</f>
        <v/>
      </c>
      <c r="AG90" s="81" t="str">
        <f ca="1">IFERROR(SMALL($AF$77:$AF$102,ANS!L89),"")</f>
        <v/>
      </c>
      <c r="AH90" s="70"/>
      <c r="AI90" s="70"/>
      <c r="AK90" s="76"/>
      <c r="AL90" s="76"/>
      <c r="AM90" s="76"/>
      <c r="AN90" s="168" t="s">
        <v>54</v>
      </c>
      <c r="AO90" s="169"/>
      <c r="AP90" s="169"/>
      <c r="AQ90" s="169"/>
      <c r="AR90" s="169"/>
      <c r="AS90" s="170"/>
      <c r="AT90" s="76">
        <f ca="1">COUNTIF(AN91:AS99,0)</f>
        <v>0</v>
      </c>
    </row>
    <row r="91" spans="2:52" x14ac:dyDescent="0.25">
      <c r="B91" s="71">
        <f t="shared" si="148"/>
        <v>3</v>
      </c>
      <c r="C91" s="71">
        <f ca="1">IFERROR(HLOOKUP(ANS!C90,$M$23:$R$23,1,FALSE),0)+IFERROR(HLOOKUP(ANS!C90,$M$33:$R$33,1,FALSE),0)+IFERROR(HLOOKUP(ANS!C90,$M$43:$R$43,1,FALSE),0)+IFERROR(HLOOKUP(ANS!C90,$M$53:$R$53,1,FALSE),0)+IFERROR(HLOOKUP(ANS!C90,$M$63:$R$63,1,FALSE),0)+IFERROR(HLOOKUP(ANS!C90,$M$73:$R$73,1,FALSE),0)+IFERROR(HLOOKUP(ANS!C90,$M$83:$R$83,1,FALSE),0)</f>
        <v>166</v>
      </c>
      <c r="D91" s="71">
        <f ca="1">IF(C91&gt;=ANS!C90,0,1)</f>
        <v>0</v>
      </c>
      <c r="E91" s="71" t="str">
        <f ca="1">IF(D91,ANS!C90,"")</f>
        <v/>
      </c>
      <c r="F91" s="45" t="str">
        <f ca="1">IFERROR(SMALL($E$60:$E$91,ANS!B90),"")</f>
        <v/>
      </c>
      <c r="G91" s="71"/>
      <c r="H91" s="71"/>
      <c r="J91" s="70">
        <v>1</v>
      </c>
      <c r="K91" s="70">
        <f ca="1">MAX(1,$G$6)</f>
        <v>7</v>
      </c>
      <c r="L91" s="52">
        <f>WEIGHTS!K49</f>
        <v>6</v>
      </c>
      <c r="M91" s="77">
        <f t="shared" ref="M91:R91" ca="1" si="229">IF(AND(M$19&lt;=$L91,$O$14=1),SMALL($F$6:$F$50,M$19),"")</f>
        <v>14</v>
      </c>
      <c r="N91" s="78">
        <f t="shared" ca="1" si="229"/>
        <v>17</v>
      </c>
      <c r="O91" s="78">
        <f t="shared" ca="1" si="229"/>
        <v>26</v>
      </c>
      <c r="P91" s="78">
        <f t="shared" ca="1" si="229"/>
        <v>27</v>
      </c>
      <c r="Q91" s="78">
        <f t="shared" ca="1" si="229"/>
        <v>88</v>
      </c>
      <c r="R91" s="78">
        <f t="shared" ca="1" si="229"/>
        <v>95</v>
      </c>
      <c r="S91" s="32">
        <f t="shared" ref="S91:S99" ca="1" si="230">ROUND(SUMPRODUCT(1/COUNTIF(M91:R91,M91:R91))-IFERROR(COUNTBLANK(M91:R91)/COUNTBLANK(M91:R91),0)-L91,0)</f>
        <v>0</v>
      </c>
      <c r="Z91" s="82"/>
      <c r="AB91" s="1"/>
      <c r="AC91" s="70">
        <f t="shared" si="196"/>
        <v>5</v>
      </c>
      <c r="AD91" s="70">
        <f ca="1">IFERROR(HLOOKUP(ANS!M90,$AN$25:$AS$25,1,FALSE),0)+IFERROR(HLOOKUP(ANS!M90,$AN$35:$AS$35,1,FALSE),0)+IFERROR(HLOOKUP(ANS!M90,$AN$45:$AS$45,1,FALSE),0)+IFERROR(HLOOKUP(ANS!M90,$AN$55:$AS$55,1,FALSE),0)+IFERROR(HLOOKUP(ANS!M90,$AN$65:$AS$65,1,FALSE),0)+IFERROR(HLOOKUP(ANS!M90,$AN$75:$AS$75,1,FALSE),0)+IFERROR(HLOOKUP(ANS!M90,$AN$85:$AS$85,1,FALSE),0)</f>
        <v>63</v>
      </c>
      <c r="AE91" s="70">
        <f ca="1">IF(AD91&gt;=ANS!M90,0,1)</f>
        <v>0</v>
      </c>
      <c r="AF91" s="70" t="str">
        <f ca="1">IF(AE91,ANS!M90,"")</f>
        <v/>
      </c>
      <c r="AG91" s="81" t="str">
        <f ca="1">IFERROR(SMALL($AF$77:$AF$102,ANS!L90),"")</f>
        <v/>
      </c>
      <c r="AH91" s="70"/>
      <c r="AI91" s="70"/>
      <c r="AK91" s="70">
        <v>1</v>
      </c>
      <c r="AL91" s="70">
        <f ca="1">MAX(1,$AH$6)</f>
        <v>2</v>
      </c>
      <c r="AM91" s="52">
        <f>WEIGHTS!K62</f>
        <v>2</v>
      </c>
      <c r="AN91" s="85">
        <f ca="1">IF(AND(AN$19&lt;=$AM91,$AP$14=1),SMALL($AG$6:$AG$19,AN$19),"")</f>
        <v>12</v>
      </c>
      <c r="AO91" s="78">
        <f t="shared" ref="AO91:AS91" ca="1" si="231">IF(AND(AO$19&lt;=$AM91,$AP$14=1),SMALL($AG$6:$AG$19,AO$19),"")</f>
        <v>24</v>
      </c>
      <c r="AP91" s="78" t="str">
        <f t="shared" ca="1" si="231"/>
        <v/>
      </c>
      <c r="AQ91" s="78" t="str">
        <f t="shared" ca="1" si="231"/>
        <v/>
      </c>
      <c r="AR91" s="78" t="str">
        <f t="shared" ca="1" si="231"/>
        <v/>
      </c>
      <c r="AS91" s="78" t="str">
        <f t="shared" ca="1" si="231"/>
        <v/>
      </c>
      <c r="AT91" s="32">
        <f t="shared" ref="AT91:AT97" ca="1" si="232">ROUND(SUMPRODUCT(1/COUNTIF(AN91:AS91,AN91:AS91))-IFERROR(COUNTBLANK(AN91:AS91)/COUNTBLANK(AN91:AS91),0)-AM91,0)</f>
        <v>0</v>
      </c>
    </row>
    <row r="92" spans="2:52" x14ac:dyDescent="0.25">
      <c r="B92" s="32">
        <v>4</v>
      </c>
      <c r="C92" s="32">
        <f ca="1">IFERROR(HLOOKUP(ANS!C91,$M$24:$R$24,1,FALSE),0)+IFERROR(HLOOKUP(ANS!C91,$M$34:$R$34,1,FALSE),0)+IFERROR(HLOOKUP(ANS!C91,$M$44:$R$44,1,FALSE),0)+IFERROR(HLOOKUP(ANS!C91,$M$54:$R$54,1,FALSE),0)+IFERROR(HLOOKUP(ANS!C91,$M$64:$R$64,1,FALSE),0)+IFERROR(HLOOKUP(ANS!C91,$M$74:$R$74,1,FALSE),0)+IFERROR(HLOOKUP(ANS!C91,$M$84:$R$84,1,FALSE),0)</f>
        <v>7</v>
      </c>
      <c r="D92" s="32">
        <f ca="1">IF(C92&gt;=ANS!C91,0,1)</f>
        <v>0</v>
      </c>
      <c r="E92" s="32" t="str">
        <f ca="1">IF(D92,ANS!C91,"")</f>
        <v/>
      </c>
      <c r="F92" s="84">
        <f ca="1">IFERROR(SMALL($E$92:$E$110,ANS!B91),"")</f>
        <v>15</v>
      </c>
      <c r="G92" s="32">
        <f ca="1">COUNT(F92:F110)</f>
        <v>4</v>
      </c>
      <c r="H92" s="51">
        <f ca="1">G92-L94</f>
        <v>1</v>
      </c>
      <c r="J92" s="70">
        <v>2</v>
      </c>
      <c r="K92" s="70">
        <f ca="1">MAX(1,$G$51)</f>
        <v>1</v>
      </c>
      <c r="L92" s="52">
        <f>WEIGHTS!K50</f>
        <v>1</v>
      </c>
      <c r="M92" s="15">
        <f t="shared" ref="M92:R92" ca="1" si="233">IF(AND(M$19&lt;=$L92,$O$14=1),SMALL($F$51:$F$59,M$19),"")</f>
        <v>97</v>
      </c>
      <c r="N92" s="16" t="str">
        <f t="shared" ca="1" si="233"/>
        <v/>
      </c>
      <c r="O92" s="16" t="str">
        <f t="shared" ca="1" si="233"/>
        <v/>
      </c>
      <c r="P92" s="16" t="str">
        <f t="shared" ca="1" si="233"/>
        <v/>
      </c>
      <c r="Q92" s="16" t="str">
        <f t="shared" ca="1" si="233"/>
        <v/>
      </c>
      <c r="R92" s="16" t="str">
        <f t="shared" ca="1" si="233"/>
        <v/>
      </c>
      <c r="S92" s="70">
        <f t="shared" ca="1" si="230"/>
        <v>0</v>
      </c>
      <c r="Z92" s="82"/>
      <c r="AB92" s="1"/>
      <c r="AC92" s="70">
        <f t="shared" si="196"/>
        <v>5</v>
      </c>
      <c r="AD92" s="70">
        <f ca="1">IFERROR(HLOOKUP(ANS!M91,$AN$25:$AS$25,1,FALSE),0)+IFERROR(HLOOKUP(ANS!M91,$AN$35:$AS$35,1,FALSE),0)+IFERROR(HLOOKUP(ANS!M91,$AN$45:$AS$45,1,FALSE),0)+IFERROR(HLOOKUP(ANS!M91,$AN$55:$AS$55,1,FALSE),0)+IFERROR(HLOOKUP(ANS!M91,$AN$65:$AS$65,1,FALSE),0)+IFERROR(HLOOKUP(ANS!M91,$AN$75:$AS$75,1,FALSE),0)+IFERROR(HLOOKUP(ANS!M91,$AN$85:$AS$85,1,FALSE),0)</f>
        <v>67</v>
      </c>
      <c r="AE92" s="70">
        <f ca="1">IF(AD92&gt;=ANS!M91,0,1)</f>
        <v>0</v>
      </c>
      <c r="AF92" s="70" t="str">
        <f ca="1">IF(AE92,ANS!M91,"")</f>
        <v/>
      </c>
      <c r="AG92" s="81" t="str">
        <f ca="1">IFERROR(SMALL($AF$77:$AF$102,ANS!L91),"")</f>
        <v/>
      </c>
      <c r="AH92" s="70"/>
      <c r="AI92" s="52"/>
      <c r="AK92" s="70">
        <v>2</v>
      </c>
      <c r="AL92" s="70">
        <f ca="1">MAX(1,$AH$20)</f>
        <v>1</v>
      </c>
      <c r="AM92" s="52">
        <f>WEIGHTS!K63</f>
        <v>0</v>
      </c>
      <c r="AN92" s="15" t="str">
        <f ca="1">IF(AND(AN$19&lt;=$AM92,$AP$14=1),SMALL($AG$20:$AG$25,AN$19),"")</f>
        <v/>
      </c>
      <c r="AO92" s="16" t="str">
        <f t="shared" ref="AO92:AS92" ca="1" si="234">IF(AND(AO$19&lt;=$AM92,$AP$14=1),SMALL($AG$20:$AG$25,AO$19),"")</f>
        <v/>
      </c>
      <c r="AP92" s="16" t="str">
        <f t="shared" ca="1" si="234"/>
        <v/>
      </c>
      <c r="AQ92" s="16" t="str">
        <f t="shared" ca="1" si="234"/>
        <v/>
      </c>
      <c r="AR92" s="16" t="str">
        <f t="shared" ca="1" si="234"/>
        <v/>
      </c>
      <c r="AS92" s="16" t="str">
        <f t="shared" ca="1" si="234"/>
        <v/>
      </c>
      <c r="AT92" s="70">
        <f t="shared" ca="1" si="232"/>
        <v>0</v>
      </c>
    </row>
    <row r="93" spans="2:52" x14ac:dyDescent="0.25">
      <c r="B93" s="70">
        <f>B92</f>
        <v>4</v>
      </c>
      <c r="C93" s="70">
        <f ca="1">IFERROR(HLOOKUP(ANS!C92,$M$24:$R$24,1,FALSE),0)+IFERROR(HLOOKUP(ANS!C92,$M$34:$R$34,1,FALSE),0)+IFERROR(HLOOKUP(ANS!C92,$M$44:$R$44,1,FALSE),0)+IFERROR(HLOOKUP(ANS!C92,$M$54:$R$54,1,FALSE),0)+IFERROR(HLOOKUP(ANS!C92,$M$64:$R$64,1,FALSE),0)+IFERROR(HLOOKUP(ANS!C92,$M$74:$R$74,1,FALSE),0)+IFERROR(HLOOKUP(ANS!C92,$M$84:$R$84,1,FALSE),0)</f>
        <v>0</v>
      </c>
      <c r="D93" s="70">
        <f ca="1">IF(C93&gt;=ANS!C92,0,1)</f>
        <v>1</v>
      </c>
      <c r="E93" s="70">
        <f ca="1">IF(D93,ANS!C92,"")</f>
        <v>15</v>
      </c>
      <c r="F93" s="81">
        <f ca="1">IFERROR(SMALL($E$92:$E$110,ANS!B92),"")</f>
        <v>30</v>
      </c>
      <c r="G93" s="70"/>
      <c r="H93" s="70"/>
      <c r="J93" s="70">
        <v>3</v>
      </c>
      <c r="K93" s="70">
        <f ca="1">MAX(1,$G$60)</f>
        <v>4</v>
      </c>
      <c r="L93" s="52">
        <f>WEIGHTS!K51</f>
        <v>4</v>
      </c>
      <c r="M93" s="15">
        <f t="shared" ref="M93:R93" ca="1" si="235">IF(AND(M$19&lt;=$L93,$O$14=1),SMALL($F$60:$F$91,M$19),"")</f>
        <v>5</v>
      </c>
      <c r="N93" s="16">
        <f t="shared" ca="1" si="235"/>
        <v>20</v>
      </c>
      <c r="O93" s="16">
        <f t="shared" ca="1" si="235"/>
        <v>41</v>
      </c>
      <c r="P93" s="16">
        <f t="shared" ca="1" si="235"/>
        <v>91</v>
      </c>
      <c r="Q93" s="16" t="str">
        <f t="shared" ca="1" si="235"/>
        <v/>
      </c>
      <c r="R93" s="16" t="str">
        <f t="shared" ca="1" si="235"/>
        <v/>
      </c>
      <c r="S93" s="70">
        <f t="shared" ca="1" si="230"/>
        <v>0</v>
      </c>
      <c r="Z93" s="82"/>
      <c r="AB93" s="1"/>
      <c r="AC93" s="70">
        <f t="shared" si="196"/>
        <v>5</v>
      </c>
      <c r="AD93" s="70">
        <f ca="1">IFERROR(HLOOKUP(ANS!M92,$AN$25:$AS$25,1,FALSE),0)+IFERROR(HLOOKUP(ANS!M92,$AN$35:$AS$35,1,FALSE),0)+IFERROR(HLOOKUP(ANS!M92,$AN$45:$AS$45,1,FALSE),0)+IFERROR(HLOOKUP(ANS!M92,$AN$55:$AS$55,1,FALSE),0)+IFERROR(HLOOKUP(ANS!M92,$AN$65:$AS$65,1,FALSE),0)+IFERROR(HLOOKUP(ANS!M92,$AN$75:$AS$75,1,FALSE),0)+IFERROR(HLOOKUP(ANS!M92,$AN$85:$AS$85,1,FALSE),0)</f>
        <v>71</v>
      </c>
      <c r="AE93" s="70">
        <f ca="1">IF(AD93&gt;=ANS!M92,0,1)</f>
        <v>0</v>
      </c>
      <c r="AF93" s="70" t="str">
        <f ca="1">IF(AE93,ANS!M92,"")</f>
        <v/>
      </c>
      <c r="AG93" s="81" t="str">
        <f ca="1">IFERROR(SMALL($AF$77:$AF$102,ANS!L92),"")</f>
        <v/>
      </c>
      <c r="AH93" s="70"/>
      <c r="AI93" s="70"/>
      <c r="AK93" s="70">
        <v>3</v>
      </c>
      <c r="AL93" s="70">
        <f ca="1">MAX(1,$AH$26)</f>
        <v>5</v>
      </c>
      <c r="AM93" s="52">
        <f>WEIGHTS!K64</f>
        <v>4</v>
      </c>
      <c r="AN93" s="15">
        <f ca="1">IF(AND(AN$19&lt;=$AM93,$AP$14=1),SMALL($AG$26:$AG$60,AN$19),"")</f>
        <v>2</v>
      </c>
      <c r="AO93" s="16">
        <f t="shared" ref="AO93:AS93" ca="1" si="236">IF(AND(AO$19&lt;=$AM93,$AP$14=1),SMALL($AG$26:$AG$60,AO$19),"")</f>
        <v>28</v>
      </c>
      <c r="AP93" s="16">
        <f t="shared" ca="1" si="236"/>
        <v>42</v>
      </c>
      <c r="AQ93" s="16">
        <f t="shared" ca="1" si="236"/>
        <v>105</v>
      </c>
      <c r="AR93" s="16" t="str">
        <f t="shared" ca="1" si="236"/>
        <v/>
      </c>
      <c r="AS93" s="16" t="str">
        <f t="shared" ca="1" si="236"/>
        <v/>
      </c>
      <c r="AT93" s="70">
        <f t="shared" ca="1" si="232"/>
        <v>0</v>
      </c>
    </row>
    <row r="94" spans="2:52" x14ac:dyDescent="0.25">
      <c r="B94" s="70">
        <f t="shared" ref="B94:B110" si="237">B93</f>
        <v>4</v>
      </c>
      <c r="C94" s="70">
        <f ca="1">IFERROR(HLOOKUP(ANS!C93,$M$24:$R$24,1,FALSE),0)+IFERROR(HLOOKUP(ANS!C93,$M$34:$R$34,1,FALSE),0)+IFERROR(HLOOKUP(ANS!C93,$M$44:$R$44,1,FALSE),0)+IFERROR(HLOOKUP(ANS!C93,$M$54:$R$54,1,FALSE),0)+IFERROR(HLOOKUP(ANS!C93,$M$64:$R$64,1,FALSE),0)+IFERROR(HLOOKUP(ANS!C93,$M$74:$R$74,1,FALSE),0)+IFERROR(HLOOKUP(ANS!C93,$M$84:$R$84,1,FALSE),0)</f>
        <v>24</v>
      </c>
      <c r="D94" s="70">
        <f ca="1">IF(C94&gt;=ANS!C93,0,1)</f>
        <v>0</v>
      </c>
      <c r="E94" s="70" t="str">
        <f ca="1">IF(D94,ANS!C93,"")</f>
        <v/>
      </c>
      <c r="F94" s="81">
        <f ca="1">IFERROR(SMALL($E$92:$E$110,ANS!B93),"")</f>
        <v>76</v>
      </c>
      <c r="G94" s="70"/>
      <c r="H94" s="70"/>
      <c r="J94" s="70">
        <v>4</v>
      </c>
      <c r="K94" s="70">
        <f ca="1">MAX(1,$G$92)</f>
        <v>4</v>
      </c>
      <c r="L94" s="52">
        <f>WEIGHTS!K52</f>
        <v>3</v>
      </c>
      <c r="M94" s="15">
        <f t="shared" ref="M94:R94" ca="1" si="238">IF(AND(M$19&lt;=$L94,$O$14=1),SMALL($F$92:$F$110,M$19),"")</f>
        <v>15</v>
      </c>
      <c r="N94" s="16">
        <f t="shared" ca="1" si="238"/>
        <v>30</v>
      </c>
      <c r="O94" s="16">
        <f t="shared" ca="1" si="238"/>
        <v>76</v>
      </c>
      <c r="P94" s="16" t="str">
        <f t="shared" ca="1" si="238"/>
        <v/>
      </c>
      <c r="Q94" s="16" t="str">
        <f t="shared" ca="1" si="238"/>
        <v/>
      </c>
      <c r="R94" s="16" t="str">
        <f t="shared" ca="1" si="238"/>
        <v/>
      </c>
      <c r="S94" s="70">
        <f t="shared" ca="1" si="230"/>
        <v>0</v>
      </c>
      <c r="Z94" s="82"/>
      <c r="AB94" s="1"/>
      <c r="AC94" s="70">
        <f t="shared" si="196"/>
        <v>5</v>
      </c>
      <c r="AD94" s="70">
        <f ca="1">IFERROR(HLOOKUP(ANS!M93,$AN$25:$AS$25,1,FALSE),0)+IFERROR(HLOOKUP(ANS!M93,$AN$35:$AS$35,1,FALSE),0)+IFERROR(HLOOKUP(ANS!M93,$AN$45:$AS$45,1,FALSE),0)+IFERROR(HLOOKUP(ANS!M93,$AN$55:$AS$55,1,FALSE),0)+IFERROR(HLOOKUP(ANS!M93,$AN$65:$AS$65,1,FALSE),0)+IFERROR(HLOOKUP(ANS!M93,$AN$75:$AS$75,1,FALSE),0)+IFERROR(HLOOKUP(ANS!M93,$AN$85:$AS$85,1,FALSE),0)</f>
        <v>75</v>
      </c>
      <c r="AE94" s="70">
        <f ca="1">IF(AD94&gt;=ANS!M93,0,1)</f>
        <v>0</v>
      </c>
      <c r="AF94" s="70" t="str">
        <f ca="1">IF(AE94,ANS!M93,"")</f>
        <v/>
      </c>
      <c r="AG94" s="81" t="str">
        <f ca="1">IFERROR(SMALL($AF$77:$AF$102,ANS!L93),"")</f>
        <v/>
      </c>
      <c r="AH94" s="70"/>
      <c r="AI94" s="70"/>
      <c r="AK94" s="70">
        <v>4</v>
      </c>
      <c r="AL94" s="70">
        <f ca="1">MAX(1,$AH$61)</f>
        <v>3</v>
      </c>
      <c r="AM94" s="52">
        <f>WEIGHTS!K65</f>
        <v>3</v>
      </c>
      <c r="AN94" s="15">
        <f ca="1">IF(AND(AN$19&lt;=$AM94,$AP$14=1),SMALL($AG$61:$AG$76,AN$19),"")</f>
        <v>11</v>
      </c>
      <c r="AO94" s="16">
        <f t="shared" ref="AO94:AS94" ca="1" si="239">IF(AND(AO$19&lt;=$AM94,$AP$14=1),SMALL($AG$61:$AG$76,AO$19),"")</f>
        <v>91</v>
      </c>
      <c r="AP94" s="16">
        <f t="shared" ca="1" si="239"/>
        <v>123</v>
      </c>
      <c r="AQ94" s="16" t="str">
        <f t="shared" ca="1" si="239"/>
        <v/>
      </c>
      <c r="AR94" s="16" t="str">
        <f t="shared" ca="1" si="239"/>
        <v/>
      </c>
      <c r="AS94" s="16" t="str">
        <f t="shared" ca="1" si="239"/>
        <v/>
      </c>
      <c r="AT94" s="70">
        <f t="shared" ca="1" si="232"/>
        <v>0</v>
      </c>
    </row>
    <row r="95" spans="2:52" x14ac:dyDescent="0.25">
      <c r="B95" s="70">
        <f t="shared" si="237"/>
        <v>4</v>
      </c>
      <c r="C95" s="70">
        <f ca="1">IFERROR(HLOOKUP(ANS!C94,$M$24:$R$24,1,FALSE),0)+IFERROR(HLOOKUP(ANS!C94,$M$34:$R$34,1,FALSE),0)+IFERROR(HLOOKUP(ANS!C94,$M$44:$R$44,1,FALSE),0)+IFERROR(HLOOKUP(ANS!C94,$M$54:$R$54,1,FALSE),0)+IFERROR(HLOOKUP(ANS!C94,$M$64:$R$64,1,FALSE),0)+IFERROR(HLOOKUP(ANS!C94,$M$74:$R$74,1,FALSE),0)+IFERROR(HLOOKUP(ANS!C94,$M$84:$R$84,1,FALSE),0)</f>
        <v>0</v>
      </c>
      <c r="D95" s="70">
        <f ca="1">IF(C95&gt;=ANS!C94,0,1)</f>
        <v>1</v>
      </c>
      <c r="E95" s="70">
        <f ca="1">IF(D95,ANS!C94,"")</f>
        <v>30</v>
      </c>
      <c r="F95" s="81">
        <f ca="1">IFERROR(SMALL($E$92:$E$110,ANS!B94),"")</f>
        <v>145</v>
      </c>
      <c r="G95" s="70"/>
      <c r="H95" s="70"/>
      <c r="J95" s="70">
        <v>5</v>
      </c>
      <c r="K95" s="70">
        <f ca="1">MAX(1,$G$111)</f>
        <v>6</v>
      </c>
      <c r="L95" s="52">
        <f>WEIGHTS!K53</f>
        <v>5</v>
      </c>
      <c r="M95" s="15">
        <f t="shared" ref="M95:R95" ca="1" si="240">IF(AND(M$19&lt;=$L95,$O$14=1),SMALL($F$111:$F$153,M$19),"")</f>
        <v>22</v>
      </c>
      <c r="N95" s="16">
        <f t="shared" ca="1" si="240"/>
        <v>115</v>
      </c>
      <c r="O95" s="16">
        <f t="shared" ca="1" si="240"/>
        <v>118</v>
      </c>
      <c r="P95" s="16">
        <f t="shared" ca="1" si="240"/>
        <v>127</v>
      </c>
      <c r="Q95" s="16">
        <f t="shared" ca="1" si="240"/>
        <v>130</v>
      </c>
      <c r="R95" s="16" t="str">
        <f t="shared" ca="1" si="240"/>
        <v/>
      </c>
      <c r="S95" s="70">
        <f t="shared" ca="1" si="230"/>
        <v>0</v>
      </c>
      <c r="Z95" s="82"/>
      <c r="AB95" s="1"/>
      <c r="AC95" s="70">
        <f t="shared" si="196"/>
        <v>5</v>
      </c>
      <c r="AD95" s="70">
        <f ca="1">IFERROR(HLOOKUP(ANS!M94,$AN$25:$AS$25,1,FALSE),0)+IFERROR(HLOOKUP(ANS!M94,$AN$35:$AS$35,1,FALSE),0)+IFERROR(HLOOKUP(ANS!M94,$AN$45:$AS$45,1,FALSE),0)+IFERROR(HLOOKUP(ANS!M94,$AN$55:$AS$55,1,FALSE),0)+IFERROR(HLOOKUP(ANS!M94,$AN$65:$AS$65,1,FALSE),0)+IFERROR(HLOOKUP(ANS!M94,$AN$75:$AS$75,1,FALSE),0)+IFERROR(HLOOKUP(ANS!M94,$AN$85:$AS$85,1,FALSE),0)</f>
        <v>84</v>
      </c>
      <c r="AE95" s="70">
        <f ca="1">IF(AD95&gt;=ANS!M94,0,1)</f>
        <v>0</v>
      </c>
      <c r="AF95" s="70" t="str">
        <f ca="1">IF(AE95,ANS!M94,"")</f>
        <v/>
      </c>
      <c r="AG95" s="81" t="str">
        <f ca="1">IFERROR(SMALL($AF$77:$AF$102,ANS!L94),"")</f>
        <v/>
      </c>
      <c r="AH95" s="70"/>
      <c r="AI95" s="70"/>
      <c r="AK95" s="70">
        <v>5</v>
      </c>
      <c r="AL95" s="70">
        <f ca="1">MAX(1,$AH$77)</f>
        <v>3</v>
      </c>
      <c r="AM95" s="52">
        <f>WEIGHTS!K66</f>
        <v>3</v>
      </c>
      <c r="AN95" s="15">
        <f ca="1">IF(AND(AN$19&lt;=$AM95,$AP$14=1),SMALL($AG$77:$AG$102,AN$19),"")</f>
        <v>5</v>
      </c>
      <c r="AO95" s="16">
        <f t="shared" ref="AO95:AS95" ca="1" si="241">IF(AND(AO$19&lt;=$AM95,$AP$14=1),SMALL($AG$77:$AG$102,AO$19),"")</f>
        <v>9</v>
      </c>
      <c r="AP95" s="16">
        <f t="shared" ca="1" si="241"/>
        <v>47</v>
      </c>
      <c r="AQ95" s="16" t="str">
        <f t="shared" ca="1" si="241"/>
        <v/>
      </c>
      <c r="AR95" s="16" t="str">
        <f t="shared" ca="1" si="241"/>
        <v/>
      </c>
      <c r="AS95" s="16" t="str">
        <f t="shared" ca="1" si="241"/>
        <v/>
      </c>
      <c r="AT95" s="70">
        <f t="shared" ca="1" si="232"/>
        <v>0</v>
      </c>
    </row>
    <row r="96" spans="2:52" x14ac:dyDescent="0.25">
      <c r="B96" s="70">
        <f t="shared" si="237"/>
        <v>4</v>
      </c>
      <c r="C96" s="70">
        <f ca="1">IFERROR(HLOOKUP(ANS!C95,$M$24:$R$24,1,FALSE),0)+IFERROR(HLOOKUP(ANS!C95,$M$34:$R$34,1,FALSE),0)+IFERROR(HLOOKUP(ANS!C95,$M$44:$R$44,1,FALSE),0)+IFERROR(HLOOKUP(ANS!C95,$M$54:$R$54,1,FALSE),0)+IFERROR(HLOOKUP(ANS!C95,$M$64:$R$64,1,FALSE),0)+IFERROR(HLOOKUP(ANS!C95,$M$74:$R$74,1,FALSE),0)+IFERROR(HLOOKUP(ANS!C95,$M$84:$R$84,1,FALSE),0)</f>
        <v>33</v>
      </c>
      <c r="D96" s="70">
        <f ca="1">IF(C96&gt;=ANS!C95,0,1)</f>
        <v>0</v>
      </c>
      <c r="E96" s="70" t="str">
        <f ca="1">IF(D96,ANS!C95,"")</f>
        <v/>
      </c>
      <c r="F96" s="81" t="str">
        <f ca="1">IFERROR(SMALL($E$92:$E$110,ANS!B95),"")</f>
        <v/>
      </c>
      <c r="G96" s="70"/>
      <c r="H96" s="70"/>
      <c r="J96" s="70">
        <v>6</v>
      </c>
      <c r="K96" s="70">
        <f ca="1">MAX(1,$G$154)</f>
        <v>2</v>
      </c>
      <c r="L96" s="52">
        <f>WEIGHTS!K54</f>
        <v>2</v>
      </c>
      <c r="M96" s="15">
        <f t="shared" ref="M96:R96" ca="1" si="242">IF(AND(M$19&lt;=$L96,$O$14=1),SMALL($F$154:$F$166,M$19),"")</f>
        <v>98</v>
      </c>
      <c r="N96" s="16">
        <f t="shared" ca="1" si="242"/>
        <v>112</v>
      </c>
      <c r="O96" s="16" t="str">
        <f t="shared" ca="1" si="242"/>
        <v/>
      </c>
      <c r="P96" s="16" t="str">
        <f t="shared" ca="1" si="242"/>
        <v/>
      </c>
      <c r="Q96" s="16" t="str">
        <f t="shared" ca="1" si="242"/>
        <v/>
      </c>
      <c r="R96" s="16" t="str">
        <f t="shared" ca="1" si="242"/>
        <v/>
      </c>
      <c r="S96" s="70">
        <f t="shared" ca="1" si="230"/>
        <v>0</v>
      </c>
      <c r="Z96" s="82"/>
      <c r="AB96" s="1"/>
      <c r="AC96" s="70">
        <f t="shared" si="196"/>
        <v>5</v>
      </c>
      <c r="AD96" s="70">
        <f ca="1">IFERROR(HLOOKUP(ANS!M95,$AN$25:$AS$25,1,FALSE),0)+IFERROR(HLOOKUP(ANS!M95,$AN$35:$AS$35,1,FALSE),0)+IFERROR(HLOOKUP(ANS!M95,$AN$45:$AS$45,1,FALSE),0)+IFERROR(HLOOKUP(ANS!M95,$AN$55:$AS$55,1,FALSE),0)+IFERROR(HLOOKUP(ANS!M95,$AN$65:$AS$65,1,FALSE),0)+IFERROR(HLOOKUP(ANS!M95,$AN$75:$AS$75,1,FALSE),0)+IFERROR(HLOOKUP(ANS!M95,$AN$85:$AS$85,1,FALSE),0)</f>
        <v>85</v>
      </c>
      <c r="AE96" s="70">
        <f ca="1">IF(AD96&gt;=ANS!M95,0,1)</f>
        <v>0</v>
      </c>
      <c r="AF96" s="70" t="str">
        <f ca="1">IF(AE96,ANS!M95,"")</f>
        <v/>
      </c>
      <c r="AG96" s="81" t="str">
        <f ca="1">IFERROR(SMALL($AF$77:$AF$102,ANS!L95),"")</f>
        <v/>
      </c>
      <c r="AH96" s="70"/>
      <c r="AI96" s="70"/>
      <c r="AK96" s="70">
        <v>6</v>
      </c>
      <c r="AL96" s="70">
        <f ca="1">MAX(1,$AH$103)</f>
        <v>2</v>
      </c>
      <c r="AM96" s="52">
        <f>WEIGHTS!K67</f>
        <v>2</v>
      </c>
      <c r="AN96" s="15">
        <f ca="1">IF(AND(AN$19&lt;=$AM96,$AP$14=1),SMALL($AG$103:$AG$118,AN$19),"")</f>
        <v>39</v>
      </c>
      <c r="AO96" s="16">
        <f t="shared" ref="AO96:AS96" ca="1" si="243">IF(AND(AO$19&lt;=$AM96,$AP$14=1),SMALL($AG$103:$AG$118,AO$19),"")</f>
        <v>92</v>
      </c>
      <c r="AP96" s="16" t="str">
        <f t="shared" ca="1" si="243"/>
        <v/>
      </c>
      <c r="AQ96" s="16" t="str">
        <f t="shared" ca="1" si="243"/>
        <v/>
      </c>
      <c r="AR96" s="16" t="str">
        <f t="shared" ca="1" si="243"/>
        <v/>
      </c>
      <c r="AS96" s="16" t="str">
        <f t="shared" ca="1" si="243"/>
        <v/>
      </c>
      <c r="AT96" s="70">
        <f t="shared" ca="1" si="232"/>
        <v>0</v>
      </c>
    </row>
    <row r="97" spans="2:46" x14ac:dyDescent="0.25">
      <c r="B97" s="70">
        <f t="shared" si="237"/>
        <v>4</v>
      </c>
      <c r="C97" s="70">
        <f ca="1">IFERROR(HLOOKUP(ANS!C96,$M$24:$R$24,1,FALSE),0)+IFERROR(HLOOKUP(ANS!C96,$M$34:$R$34,1,FALSE),0)+IFERROR(HLOOKUP(ANS!C96,$M$44:$R$44,1,FALSE),0)+IFERROR(HLOOKUP(ANS!C96,$M$54:$R$54,1,FALSE),0)+IFERROR(HLOOKUP(ANS!C96,$M$64:$R$64,1,FALSE),0)+IFERROR(HLOOKUP(ANS!C96,$M$74:$R$74,1,FALSE),0)+IFERROR(HLOOKUP(ANS!C96,$M$84:$R$84,1,FALSE),0)</f>
        <v>44</v>
      </c>
      <c r="D97" s="70">
        <f ca="1">IF(C97&gt;=ANS!C96,0,1)</f>
        <v>0</v>
      </c>
      <c r="E97" s="70" t="str">
        <f ca="1">IF(D97,ANS!C96,"")</f>
        <v/>
      </c>
      <c r="F97" s="81" t="str">
        <f ca="1">IFERROR(SMALL($E$92:$E$110,ANS!B96),"")</f>
        <v/>
      </c>
      <c r="G97" s="70"/>
      <c r="H97" s="70"/>
      <c r="J97" s="70">
        <v>7</v>
      </c>
      <c r="K97" s="70">
        <f ca="1">MAX(1,$G$167)</f>
        <v>1</v>
      </c>
      <c r="L97" s="52">
        <f>WEIGHTS!K55</f>
        <v>1</v>
      </c>
      <c r="M97" s="15">
        <f t="shared" ref="M97:R97" ca="1" si="244">IF(AND(M$19&lt;=$L97,$O$14=1),SMALL($F$167:$F$177,M$19),"")</f>
        <v>161</v>
      </c>
      <c r="N97" s="16" t="str">
        <f t="shared" ca="1" si="244"/>
        <v/>
      </c>
      <c r="O97" s="16" t="str">
        <f t="shared" ca="1" si="244"/>
        <v/>
      </c>
      <c r="P97" s="16" t="str">
        <f t="shared" ca="1" si="244"/>
        <v/>
      </c>
      <c r="Q97" s="16" t="str">
        <f t="shared" ca="1" si="244"/>
        <v/>
      </c>
      <c r="R97" s="16" t="str">
        <f t="shared" ca="1" si="244"/>
        <v/>
      </c>
      <c r="S97" s="70">
        <f t="shared" ca="1" si="230"/>
        <v>0</v>
      </c>
      <c r="Z97" s="82"/>
      <c r="AB97" s="1"/>
      <c r="AC97" s="70">
        <f t="shared" si="196"/>
        <v>5</v>
      </c>
      <c r="AD97" s="70">
        <f ca="1">IFERROR(HLOOKUP(ANS!M96,$AN$25:$AS$25,1,FALSE),0)+IFERROR(HLOOKUP(ANS!M96,$AN$35:$AS$35,1,FALSE),0)+IFERROR(HLOOKUP(ANS!M96,$AN$45:$AS$45,1,FALSE),0)+IFERROR(HLOOKUP(ANS!M96,$AN$55:$AS$55,1,FALSE),0)+IFERROR(HLOOKUP(ANS!M96,$AN$65:$AS$65,1,FALSE),0)+IFERROR(HLOOKUP(ANS!M96,$AN$75:$AS$75,1,FALSE),0)+IFERROR(HLOOKUP(ANS!M96,$AN$85:$AS$85,1,FALSE),0)</f>
        <v>97</v>
      </c>
      <c r="AE97" s="70">
        <f ca="1">IF(AD97&gt;=ANS!M96,0,1)</f>
        <v>0</v>
      </c>
      <c r="AF97" s="70" t="str">
        <f ca="1">IF(AE97,ANS!M96,"")</f>
        <v/>
      </c>
      <c r="AG97" s="81" t="str">
        <f ca="1">IFERROR(SMALL($AF$77:$AF$102,ANS!L96),"")</f>
        <v/>
      </c>
      <c r="AH97" s="70"/>
      <c r="AI97" s="70"/>
      <c r="AK97" s="70">
        <v>7</v>
      </c>
      <c r="AL97" s="70">
        <f ca="1">MAX(1,$AH$119)</f>
        <v>1</v>
      </c>
      <c r="AM97" s="52">
        <f>WEIGHTS!K68</f>
        <v>1</v>
      </c>
      <c r="AN97" s="15">
        <f ca="1">IF(AND(AN$19&lt;=$AM97,$AP$14=1),SMALL($AG$119:$AG$128,AN$19),"")</f>
        <v>103</v>
      </c>
      <c r="AO97" s="16" t="str">
        <f t="shared" ref="AO97:AS97" ca="1" si="245">IF(AND(AO$19&lt;=$AM97,$AP$14=1),SMALL($AG$119:$AG$128,AO$19),"")</f>
        <v/>
      </c>
      <c r="AP97" s="16" t="str">
        <f t="shared" ca="1" si="245"/>
        <v/>
      </c>
      <c r="AQ97" s="16" t="str">
        <f t="shared" ca="1" si="245"/>
        <v/>
      </c>
      <c r="AR97" s="16" t="str">
        <f t="shared" ca="1" si="245"/>
        <v/>
      </c>
      <c r="AS97" s="16" t="str">
        <f t="shared" ca="1" si="245"/>
        <v/>
      </c>
      <c r="AT97" s="70">
        <f t="shared" ca="1" si="232"/>
        <v>0</v>
      </c>
    </row>
    <row r="98" spans="2:46" x14ac:dyDescent="0.25">
      <c r="B98" s="70">
        <f t="shared" si="237"/>
        <v>4</v>
      </c>
      <c r="C98" s="70">
        <f ca="1">IFERROR(HLOOKUP(ANS!C97,$M$24:$R$24,1,FALSE),0)+IFERROR(HLOOKUP(ANS!C97,$M$34:$R$34,1,FALSE),0)+IFERROR(HLOOKUP(ANS!C97,$M$44:$R$44,1,FALSE),0)+IFERROR(HLOOKUP(ANS!C97,$M$54:$R$54,1,FALSE),0)+IFERROR(HLOOKUP(ANS!C97,$M$64:$R$64,1,FALSE),0)+IFERROR(HLOOKUP(ANS!C97,$M$74:$R$74,1,FALSE),0)+IFERROR(HLOOKUP(ANS!C97,$M$84:$R$84,1,FALSE),0)</f>
        <v>71</v>
      </c>
      <c r="D98" s="70">
        <f ca="1">IF(C98&gt;=ANS!C97,0,1)</f>
        <v>0</v>
      </c>
      <c r="E98" s="70" t="str">
        <f ca="1">IF(D98,ANS!C97,"")</f>
        <v/>
      </c>
      <c r="F98" s="81" t="str">
        <f ca="1">IFERROR(SMALL($E$92:$E$110,ANS!B97),"")</f>
        <v/>
      </c>
      <c r="G98" s="70"/>
      <c r="H98" s="70"/>
      <c r="J98" s="70">
        <v>8</v>
      </c>
      <c r="K98" s="70">
        <f ca="1">MAX(1,$G$178)</f>
        <v>1</v>
      </c>
      <c r="L98" s="52">
        <f>WEIGHTS!K56</f>
        <v>0</v>
      </c>
      <c r="M98" s="68" t="str">
        <f t="shared" ref="M98:R98" ca="1" si="246">IF(AND(M$19&lt;=$L98,$O$14=1),SMALL($F$178:$F$179,M$19),"")</f>
        <v/>
      </c>
      <c r="N98" s="69" t="str">
        <f t="shared" ca="1" si="246"/>
        <v/>
      </c>
      <c r="O98" s="69" t="str">
        <f t="shared" ca="1" si="246"/>
        <v/>
      </c>
      <c r="P98" s="69" t="str">
        <f t="shared" ca="1" si="246"/>
        <v/>
      </c>
      <c r="Q98" s="69" t="str">
        <f t="shared" ca="1" si="246"/>
        <v/>
      </c>
      <c r="R98" s="69" t="str">
        <f t="shared" ca="1" si="246"/>
        <v/>
      </c>
      <c r="S98" s="70">
        <f t="shared" ca="1" si="230"/>
        <v>0</v>
      </c>
      <c r="Z98" s="82"/>
      <c r="AB98" s="1"/>
      <c r="AC98" s="70">
        <f t="shared" si="196"/>
        <v>5</v>
      </c>
      <c r="AD98" s="70">
        <f ca="1">IFERROR(HLOOKUP(ANS!M97,$AN$25:$AS$25,1,FALSE),0)+IFERROR(HLOOKUP(ANS!M97,$AN$35:$AS$35,1,FALSE),0)+IFERROR(HLOOKUP(ANS!M97,$AN$45:$AS$45,1,FALSE),0)+IFERROR(HLOOKUP(ANS!M97,$AN$55:$AS$55,1,FALSE),0)+IFERROR(HLOOKUP(ANS!M97,$AN$65:$AS$65,1,FALSE),0)+IFERROR(HLOOKUP(ANS!M97,$AN$75:$AS$75,1,FALSE),0)+IFERROR(HLOOKUP(ANS!M97,$AN$85:$AS$85,1,FALSE),0)</f>
        <v>107</v>
      </c>
      <c r="AE98" s="70">
        <f ca="1">IF(AD98&gt;=ANS!M97,0,1)</f>
        <v>0</v>
      </c>
      <c r="AF98" s="70" t="str">
        <f ca="1">IF(AE98,ANS!M97,"")</f>
        <v/>
      </c>
      <c r="AG98" s="81" t="str">
        <f ca="1">IFERROR(SMALL($AF$77:$AF$102,ANS!L97),"")</f>
        <v/>
      </c>
      <c r="AH98" s="70"/>
      <c r="AI98" s="70"/>
      <c r="AK98" s="70">
        <v>8</v>
      </c>
      <c r="AL98" s="70"/>
      <c r="AM98" s="52">
        <f>WEIGHTS!K69</f>
        <v>0</v>
      </c>
      <c r="AN98" s="68"/>
      <c r="AO98" s="69"/>
      <c r="AP98" s="69"/>
      <c r="AQ98" s="69"/>
      <c r="AR98" s="69"/>
      <c r="AS98" s="69"/>
      <c r="AT98" s="70"/>
    </row>
    <row r="99" spans="2:46" x14ac:dyDescent="0.25">
      <c r="B99" s="70">
        <f t="shared" si="237"/>
        <v>4</v>
      </c>
      <c r="C99" s="70">
        <f ca="1">IFERROR(HLOOKUP(ANS!C98,$M$24:$R$24,1,FALSE),0)+IFERROR(HLOOKUP(ANS!C98,$M$34:$R$34,1,FALSE),0)+IFERROR(HLOOKUP(ANS!C98,$M$44:$R$44,1,FALSE),0)+IFERROR(HLOOKUP(ANS!C98,$M$54:$R$54,1,FALSE),0)+IFERROR(HLOOKUP(ANS!C98,$M$64:$R$64,1,FALSE),0)+IFERROR(HLOOKUP(ANS!C98,$M$74:$R$74,1,FALSE),0)+IFERROR(HLOOKUP(ANS!C98,$M$84:$R$84,1,FALSE),0)</f>
        <v>0</v>
      </c>
      <c r="D99" s="70">
        <f ca="1">IF(C99&gt;=ANS!C98,0,1)</f>
        <v>1</v>
      </c>
      <c r="E99" s="70">
        <f ca="1">IF(D99,ANS!C98,"")</f>
        <v>76</v>
      </c>
      <c r="F99" s="81" t="str">
        <f ca="1">IFERROR(SMALL($E$92:$E$110,ANS!B98),"")</f>
        <v/>
      </c>
      <c r="G99" s="70"/>
      <c r="H99" s="70"/>
      <c r="J99" s="71">
        <v>9</v>
      </c>
      <c r="K99" s="71">
        <f ca="1">MAX(1,$G$180)</f>
        <v>1</v>
      </c>
      <c r="L99" s="34">
        <f>WEIGHTS!K57</f>
        <v>0</v>
      </c>
      <c r="M99" s="72" t="str">
        <f t="shared" ref="M99:R99" ca="1" si="247">IF(AND(M$19&lt;=$L99,$O$14=1),SMALL($F$180:$F$181,M$19),"")</f>
        <v/>
      </c>
      <c r="N99" s="73" t="str">
        <f t="shared" ca="1" si="247"/>
        <v/>
      </c>
      <c r="O99" s="73" t="str">
        <f t="shared" ca="1" si="247"/>
        <v/>
      </c>
      <c r="P99" s="73" t="str">
        <f t="shared" ca="1" si="247"/>
        <v/>
      </c>
      <c r="Q99" s="73" t="str">
        <f t="shared" ca="1" si="247"/>
        <v/>
      </c>
      <c r="R99" s="73" t="str">
        <f t="shared" ca="1" si="247"/>
        <v/>
      </c>
      <c r="S99" s="71">
        <f t="shared" ca="1" si="230"/>
        <v>0</v>
      </c>
      <c r="Z99" s="82"/>
      <c r="AB99" s="1"/>
      <c r="AC99" s="70">
        <f t="shared" si="196"/>
        <v>5</v>
      </c>
      <c r="AD99" s="70">
        <f ca="1">IFERROR(HLOOKUP(ANS!M98,$AN$25:$AS$25,1,FALSE),0)+IFERROR(HLOOKUP(ANS!M98,$AN$35:$AS$35,1,FALSE),0)+IFERROR(HLOOKUP(ANS!M98,$AN$45:$AS$45,1,FALSE),0)+IFERROR(HLOOKUP(ANS!M98,$AN$55:$AS$55,1,FALSE),0)+IFERROR(HLOOKUP(ANS!M98,$AN$65:$AS$65,1,FALSE),0)+IFERROR(HLOOKUP(ANS!M98,$AN$75:$AS$75,1,FALSE),0)+IFERROR(HLOOKUP(ANS!M98,$AN$85:$AS$85,1,FALSE),0)</f>
        <v>108</v>
      </c>
      <c r="AE99" s="70">
        <f ca="1">IF(AD99&gt;=ANS!M98,0,1)</f>
        <v>0</v>
      </c>
      <c r="AF99" s="70" t="str">
        <f ca="1">IF(AE99,ANS!M98,"")</f>
        <v/>
      </c>
      <c r="AG99" s="81" t="str">
        <f ca="1">IFERROR(SMALL($AF$77:$AF$102,ANS!L98),"")</f>
        <v/>
      </c>
      <c r="AH99" s="70"/>
      <c r="AI99" s="70"/>
      <c r="AK99" s="71">
        <v>9</v>
      </c>
      <c r="AL99" s="71">
        <f ca="1">MAX(1,$AH$129)</f>
        <v>1</v>
      </c>
      <c r="AM99" s="34">
        <f>WEIGHTS!K70</f>
        <v>0</v>
      </c>
      <c r="AN99" s="72" t="str">
        <f ca="1">IF(AND(AN$19&lt;=$AM99,$AP$14=1),SMALL($AG$129,AN$19),"")</f>
        <v/>
      </c>
      <c r="AO99" s="73" t="str">
        <f t="shared" ref="AO99:AS99" ca="1" si="248">IF(AND(AO$19&lt;=$AM99,$AP$14=1),SMALL($AG$129,AO$19),"")</f>
        <v/>
      </c>
      <c r="AP99" s="73" t="str">
        <f t="shared" ca="1" si="248"/>
        <v/>
      </c>
      <c r="AQ99" s="73" t="str">
        <f t="shared" ca="1" si="248"/>
        <v/>
      </c>
      <c r="AR99" s="73" t="str">
        <f t="shared" ca="1" si="248"/>
        <v/>
      </c>
      <c r="AS99" s="73" t="str">
        <f t="shared" ca="1" si="248"/>
        <v/>
      </c>
      <c r="AT99" s="71">
        <f ca="1">ROUND(SUMPRODUCT(1/COUNTIF(AN99:AS99,AN99:AS99))-IFERROR(COUNTBLANK(AN99:AS99)/COUNTBLANK(AN99:AS99),0)-AM99,0)</f>
        <v>0</v>
      </c>
    </row>
    <row r="100" spans="2:46" x14ac:dyDescent="0.25">
      <c r="B100" s="70">
        <f t="shared" si="237"/>
        <v>4</v>
      </c>
      <c r="C100" s="70">
        <f ca="1">IFERROR(HLOOKUP(ANS!C99,$M$24:$R$24,1,FALSE),0)+IFERROR(HLOOKUP(ANS!C99,$M$34:$R$34,1,FALSE),0)+IFERROR(HLOOKUP(ANS!C99,$M$44:$R$44,1,FALSE),0)+IFERROR(HLOOKUP(ANS!C99,$M$54:$R$54,1,FALSE),0)+IFERROR(HLOOKUP(ANS!C99,$M$64:$R$64,1,FALSE),0)+IFERROR(HLOOKUP(ANS!C99,$M$74:$R$74,1,FALSE),0)+IFERROR(HLOOKUP(ANS!C99,$M$84:$R$84,1,FALSE),0)</f>
        <v>85</v>
      </c>
      <c r="D100" s="70">
        <f ca="1">IF(C100&gt;=ANS!C99,0,1)</f>
        <v>0</v>
      </c>
      <c r="E100" s="70" t="str">
        <f ca="1">IF(D100,ANS!C99,"")</f>
        <v/>
      </c>
      <c r="F100" s="81" t="str">
        <f ca="1">IFERROR(SMALL($E$92:$E$110,ANS!B99),"")</f>
        <v/>
      </c>
      <c r="G100" s="70"/>
      <c r="H100" s="70"/>
      <c r="Z100" s="82"/>
      <c r="AB100" s="1"/>
      <c r="AC100" s="70">
        <f t="shared" si="196"/>
        <v>5</v>
      </c>
      <c r="AD100" s="70">
        <f ca="1">IFERROR(HLOOKUP(ANS!M99,$AN$25:$AS$25,1,FALSE),0)+IFERROR(HLOOKUP(ANS!M99,$AN$35:$AS$35,1,FALSE),0)+IFERROR(HLOOKUP(ANS!M99,$AN$45:$AS$45,1,FALSE),0)+IFERROR(HLOOKUP(ANS!M99,$AN$55:$AS$55,1,FALSE),0)+IFERROR(HLOOKUP(ANS!M99,$AN$65:$AS$65,1,FALSE),0)+IFERROR(HLOOKUP(ANS!M99,$AN$75:$AS$75,1,FALSE),0)+IFERROR(HLOOKUP(ANS!M99,$AN$85:$AS$85,1,FALSE),0)</f>
        <v>111</v>
      </c>
      <c r="AE100" s="70">
        <f ca="1">IF(AD100&gt;=ANS!M99,0,1)</f>
        <v>0</v>
      </c>
      <c r="AF100" s="70" t="str">
        <f ca="1">IF(AE100,ANS!M99,"")</f>
        <v/>
      </c>
      <c r="AG100" s="81" t="str">
        <f ca="1">IFERROR(SMALL($AF$77:$AF$102,ANS!L99),"")</f>
        <v/>
      </c>
      <c r="AH100" s="70"/>
      <c r="AI100" s="70"/>
    </row>
    <row r="101" spans="2:46" x14ac:dyDescent="0.25">
      <c r="B101" s="70">
        <f t="shared" si="237"/>
        <v>4</v>
      </c>
      <c r="C101" s="70">
        <f ca="1">IFERROR(HLOOKUP(ANS!C100,$M$24:$R$24,1,FALSE),0)+IFERROR(HLOOKUP(ANS!C100,$M$34:$R$34,1,FALSE),0)+IFERROR(HLOOKUP(ANS!C100,$M$44:$R$44,1,FALSE),0)+IFERROR(HLOOKUP(ANS!C100,$M$54:$R$54,1,FALSE),0)+IFERROR(HLOOKUP(ANS!C100,$M$64:$R$64,1,FALSE),0)+IFERROR(HLOOKUP(ANS!C100,$M$74:$R$74,1,FALSE),0)+IFERROR(HLOOKUP(ANS!C100,$M$84:$R$84,1,FALSE),0)</f>
        <v>89</v>
      </c>
      <c r="D101" s="70">
        <f ca="1">IF(C101&gt;=ANS!C100,0,1)</f>
        <v>0</v>
      </c>
      <c r="E101" s="70" t="str">
        <f ca="1">IF(D101,ANS!C100,"")</f>
        <v/>
      </c>
      <c r="F101" s="81" t="str">
        <f ca="1">IFERROR(SMALL($E$92:$E$110,ANS!B100),"")</f>
        <v/>
      </c>
      <c r="G101" s="70"/>
      <c r="H101" s="70"/>
      <c r="L101"/>
      <c r="Z101" s="82"/>
      <c r="AB101" s="1"/>
      <c r="AC101" s="70">
        <f t="shared" si="196"/>
        <v>5</v>
      </c>
      <c r="AD101" s="70">
        <f ca="1">IFERROR(HLOOKUP(ANS!M100,$AN$25:$AS$25,1,FALSE),0)+IFERROR(HLOOKUP(ANS!M100,$AN$35:$AS$35,1,FALSE),0)+IFERROR(HLOOKUP(ANS!M100,$AN$45:$AS$45,1,FALSE),0)+IFERROR(HLOOKUP(ANS!M100,$AN$55:$AS$55,1,FALSE),0)+IFERROR(HLOOKUP(ANS!M100,$AN$65:$AS$65,1,FALSE),0)+IFERROR(HLOOKUP(ANS!M100,$AN$75:$AS$75,1,FALSE),0)+IFERROR(HLOOKUP(ANS!M100,$AN$85:$AS$85,1,FALSE),0)</f>
        <v>116</v>
      </c>
      <c r="AE101" s="70">
        <f ca="1">IF(AD101&gt;=ANS!M100,0,1)</f>
        <v>0</v>
      </c>
      <c r="AF101" s="70" t="str">
        <f ca="1">IF(AE101,ANS!M100,"")</f>
        <v/>
      </c>
      <c r="AG101" s="81" t="str">
        <f ca="1">IFERROR(SMALL($AF$77:$AF$102,ANS!L100),"")</f>
        <v/>
      </c>
      <c r="AH101" s="70"/>
      <c r="AI101" s="70"/>
      <c r="AM101"/>
    </row>
    <row r="102" spans="2:46" x14ac:dyDescent="0.25">
      <c r="B102" s="70">
        <f t="shared" si="237"/>
        <v>4</v>
      </c>
      <c r="C102" s="70">
        <f ca="1">IFERROR(HLOOKUP(ANS!C101,$M$24:$R$24,1,FALSE),0)+IFERROR(HLOOKUP(ANS!C101,$M$34:$R$34,1,FALSE),0)+IFERROR(HLOOKUP(ANS!C101,$M$44:$R$44,1,FALSE),0)+IFERROR(HLOOKUP(ANS!C101,$M$54:$R$54,1,FALSE),0)+IFERROR(HLOOKUP(ANS!C101,$M$64:$R$64,1,FALSE),0)+IFERROR(HLOOKUP(ANS!C101,$M$74:$R$74,1,FALSE),0)+IFERROR(HLOOKUP(ANS!C101,$M$84:$R$84,1,FALSE),0)</f>
        <v>135</v>
      </c>
      <c r="D102" s="70">
        <f ca="1">IF(C102&gt;=ANS!C101,0,1)</f>
        <v>0</v>
      </c>
      <c r="E102" s="70" t="str">
        <f ca="1">IF(D102,ANS!C101,"")</f>
        <v/>
      </c>
      <c r="F102" s="81" t="str">
        <f ca="1">IFERROR(SMALL($E$92:$E$110,ANS!B101),"")</f>
        <v/>
      </c>
      <c r="G102" s="70"/>
      <c r="H102" s="70"/>
      <c r="Z102" s="82"/>
      <c r="AB102" s="1"/>
      <c r="AC102" s="71">
        <f t="shared" si="196"/>
        <v>5</v>
      </c>
      <c r="AD102" s="71">
        <f ca="1">IFERROR(HLOOKUP(ANS!M101,$AN$25:$AS$25,1,FALSE),0)+IFERROR(HLOOKUP(ANS!M101,$AN$35:$AS$35,1,FALSE),0)+IFERROR(HLOOKUP(ANS!M101,$AN$45:$AS$45,1,FALSE),0)+IFERROR(HLOOKUP(ANS!M101,$AN$55:$AS$55,1,FALSE),0)+IFERROR(HLOOKUP(ANS!M101,$AN$65:$AS$65,1,FALSE),0)+IFERROR(HLOOKUP(ANS!M101,$AN$75:$AS$75,1,FALSE),0)+IFERROR(HLOOKUP(ANS!M101,$AN$85:$AS$85,1,FALSE),0)</f>
        <v>117</v>
      </c>
      <c r="AE102" s="71">
        <f ca="1">IF(AD102&gt;=ANS!M101,0,1)</f>
        <v>0</v>
      </c>
      <c r="AF102" s="71" t="str">
        <f ca="1">IF(AE102,ANS!M101,"")</f>
        <v/>
      </c>
      <c r="AG102" s="45" t="str">
        <f ca="1">IFERROR(SMALL($AF$77:$AF$102,ANS!L101),"")</f>
        <v/>
      </c>
      <c r="AH102" s="71"/>
      <c r="AI102" s="71"/>
    </row>
    <row r="103" spans="2:46" x14ac:dyDescent="0.25">
      <c r="B103" s="70">
        <f t="shared" si="237"/>
        <v>4</v>
      </c>
      <c r="C103" s="70">
        <f ca="1">IFERROR(HLOOKUP(ANS!C102,$M$24:$R$24,1,FALSE),0)+IFERROR(HLOOKUP(ANS!C102,$M$34:$R$34,1,FALSE),0)+IFERROR(HLOOKUP(ANS!C102,$M$44:$R$44,1,FALSE),0)+IFERROR(HLOOKUP(ANS!C102,$M$54:$R$54,1,FALSE),0)+IFERROR(HLOOKUP(ANS!C102,$M$64:$R$64,1,FALSE),0)+IFERROR(HLOOKUP(ANS!C102,$M$74:$R$74,1,FALSE),0)+IFERROR(HLOOKUP(ANS!C102,$M$84:$R$84,1,FALSE),0)</f>
        <v>139</v>
      </c>
      <c r="D103" s="70">
        <f ca="1">IF(C103&gt;=ANS!C102,0,1)</f>
        <v>0</v>
      </c>
      <c r="E103" s="70" t="str">
        <f ca="1">IF(D103,ANS!C102,"")</f>
        <v/>
      </c>
      <c r="F103" s="81" t="str">
        <f ca="1">IFERROR(SMALL($E$92:$E$110,ANS!B102),"")</f>
        <v/>
      </c>
      <c r="G103" s="70"/>
      <c r="H103" s="70"/>
      <c r="Z103" s="82"/>
      <c r="AB103" s="1"/>
      <c r="AC103" s="32">
        <v>6</v>
      </c>
      <c r="AD103" s="32">
        <f ca="1">IFERROR(HLOOKUP(ANS!M102,$AN$26:$AS$26,1,FALSE),0)+IFERROR(HLOOKUP(ANS!M102,$AN$36:$AS$36,1,FALSE),0)+IFERROR(HLOOKUP(ANS!M102,$AN$46:$AS$46,1,FALSE),0)+IFERROR(HLOOKUP(ANS!M102,$AN$56:$AS$56,1,FALSE),0)+IFERROR(HLOOKUP(ANS!M102,$AN$66:$AS$66,1,FALSE),0)+IFERROR(HLOOKUP(ANS!M102,$AN$76:$AS$76,1,FALSE),0)+IFERROR(HLOOKUP(ANS!M102,$AN$86:$AS$86,1,FALSE),0)</f>
        <v>3</v>
      </c>
      <c r="AE103" s="32">
        <f ca="1">IF(AD103&gt;=ANS!M102,0,1)</f>
        <v>0</v>
      </c>
      <c r="AF103" s="32" t="str">
        <f ca="1">IF(AE103,ANS!M102,"")</f>
        <v/>
      </c>
      <c r="AG103" s="84">
        <f ca="1">IFERROR(SMALL($AF$103:$AF$118,ANS!L102),"")</f>
        <v>39</v>
      </c>
      <c r="AH103" s="32">
        <f ca="1">COUNT(AG103:AG118)</f>
        <v>2</v>
      </c>
      <c r="AI103" s="51">
        <f ca="1">AH103-AM96</f>
        <v>0</v>
      </c>
    </row>
    <row r="104" spans="2:46" x14ac:dyDescent="0.25">
      <c r="B104" s="70">
        <f t="shared" si="237"/>
        <v>4</v>
      </c>
      <c r="C104" s="70">
        <f ca="1">IFERROR(HLOOKUP(ANS!C103,$M$24:$R$24,1,FALSE),0)+IFERROR(HLOOKUP(ANS!C103,$M$34:$R$34,1,FALSE),0)+IFERROR(HLOOKUP(ANS!C103,$M$44:$R$44,1,FALSE),0)+IFERROR(HLOOKUP(ANS!C103,$M$54:$R$54,1,FALSE),0)+IFERROR(HLOOKUP(ANS!C103,$M$64:$R$64,1,FALSE),0)+IFERROR(HLOOKUP(ANS!C103,$M$74:$R$74,1,FALSE),0)+IFERROR(HLOOKUP(ANS!C103,$M$84:$R$84,1,FALSE),0)</f>
        <v>141</v>
      </c>
      <c r="D104" s="70">
        <f ca="1">IF(C104&gt;=ANS!C103,0,1)</f>
        <v>0</v>
      </c>
      <c r="E104" s="70" t="str">
        <f ca="1">IF(D104,ANS!C103,"")</f>
        <v/>
      </c>
      <c r="F104" s="81" t="str">
        <f ca="1">IFERROR(SMALL($E$92:$E$110,ANS!B103),"")</f>
        <v/>
      </c>
      <c r="G104" s="70"/>
      <c r="H104" s="70"/>
      <c r="Z104" s="82"/>
      <c r="AB104" s="1"/>
      <c r="AC104" s="70">
        <f>AC103</f>
        <v>6</v>
      </c>
      <c r="AD104" s="70">
        <f ca="1">IFERROR(HLOOKUP(ANS!M103,$AN$26:$AS$26,1,FALSE),0)+IFERROR(HLOOKUP(ANS!M103,$AN$36:$AS$36,1,FALSE),0)+IFERROR(HLOOKUP(ANS!M103,$AN$46:$AS$46,1,FALSE),0)+IFERROR(HLOOKUP(ANS!M103,$AN$56:$AS$56,1,FALSE),0)+IFERROR(HLOOKUP(ANS!M103,$AN$66:$AS$66,1,FALSE),0)+IFERROR(HLOOKUP(ANS!M103,$AN$76:$AS$76,1,FALSE),0)+IFERROR(HLOOKUP(ANS!M103,$AN$86:$AS$86,1,FALSE),0)</f>
        <v>16</v>
      </c>
      <c r="AE104" s="70">
        <f ca="1">IF(AD104&gt;=ANS!M103,0,1)</f>
        <v>0</v>
      </c>
      <c r="AF104" s="70" t="str">
        <f ca="1">IF(AE104,ANS!M103,"")</f>
        <v/>
      </c>
      <c r="AG104" s="81">
        <f ca="1">IFERROR(SMALL($AF$103:$AF$118,ANS!L103),"")</f>
        <v>92</v>
      </c>
      <c r="AH104" s="70"/>
      <c r="AI104" s="70"/>
    </row>
    <row r="105" spans="2:46" x14ac:dyDescent="0.25">
      <c r="B105" s="70">
        <f t="shared" si="237"/>
        <v>4</v>
      </c>
      <c r="C105" s="70">
        <f ca="1">IFERROR(HLOOKUP(ANS!C104,$M$24:$R$24,1,FALSE),0)+IFERROR(HLOOKUP(ANS!C104,$M$34:$R$34,1,FALSE),0)+IFERROR(HLOOKUP(ANS!C104,$M$44:$R$44,1,FALSE),0)+IFERROR(HLOOKUP(ANS!C104,$M$54:$R$54,1,FALSE),0)+IFERROR(HLOOKUP(ANS!C104,$M$64:$R$64,1,FALSE),0)+IFERROR(HLOOKUP(ANS!C104,$M$74:$R$74,1,FALSE),0)+IFERROR(HLOOKUP(ANS!C104,$M$84:$R$84,1,FALSE),0)</f>
        <v>0</v>
      </c>
      <c r="D105" s="70">
        <f ca="1">IF(C105&gt;=ANS!C104,0,1)</f>
        <v>1</v>
      </c>
      <c r="E105" s="70">
        <f ca="1">IF(D105,ANS!C104,"")</f>
        <v>145</v>
      </c>
      <c r="F105" s="81" t="str">
        <f ca="1">IFERROR(SMALL($E$92:$E$110,ANS!B104),"")</f>
        <v/>
      </c>
      <c r="G105" s="70"/>
      <c r="H105" s="70"/>
      <c r="Z105" s="82"/>
      <c r="AB105" s="1"/>
      <c r="AC105" s="70">
        <f t="shared" ref="AC105:AC118" si="249">AC104</f>
        <v>6</v>
      </c>
      <c r="AD105" s="70">
        <f ca="1">IFERROR(HLOOKUP(ANS!M104,$AN$26:$AS$26,1,FALSE),0)+IFERROR(HLOOKUP(ANS!M104,$AN$36:$AS$36,1,FALSE),0)+IFERROR(HLOOKUP(ANS!M104,$AN$46:$AS$46,1,FALSE),0)+IFERROR(HLOOKUP(ANS!M104,$AN$56:$AS$56,1,FALSE),0)+IFERROR(HLOOKUP(ANS!M104,$AN$66:$AS$66,1,FALSE),0)+IFERROR(HLOOKUP(ANS!M104,$AN$76:$AS$76,1,FALSE),0)+IFERROR(HLOOKUP(ANS!M104,$AN$86:$AS$86,1,FALSE),0)</f>
        <v>20</v>
      </c>
      <c r="AE105" s="70">
        <f ca="1">IF(AD105&gt;=ANS!M104,0,1)</f>
        <v>0</v>
      </c>
      <c r="AF105" s="70" t="str">
        <f ca="1">IF(AE105,ANS!M104,"")</f>
        <v/>
      </c>
      <c r="AG105" s="81" t="str">
        <f ca="1">IFERROR(SMALL($AF$103:$AF$118,ANS!L104),"")</f>
        <v/>
      </c>
      <c r="AH105" s="70"/>
      <c r="AI105" s="70"/>
    </row>
    <row r="106" spans="2:46" x14ac:dyDescent="0.25">
      <c r="B106" s="70">
        <f t="shared" si="237"/>
        <v>4</v>
      </c>
      <c r="C106" s="70">
        <f ca="1">IFERROR(HLOOKUP(ANS!C105,$M$24:$R$24,1,FALSE),0)+IFERROR(HLOOKUP(ANS!C105,$M$34:$R$34,1,FALSE),0)+IFERROR(HLOOKUP(ANS!C105,$M$44:$R$44,1,FALSE),0)+IFERROR(HLOOKUP(ANS!C105,$M$54:$R$54,1,FALSE),0)+IFERROR(HLOOKUP(ANS!C105,$M$64:$R$64,1,FALSE),0)+IFERROR(HLOOKUP(ANS!C105,$M$74:$R$74,1,FALSE),0)+IFERROR(HLOOKUP(ANS!C105,$M$84:$R$84,1,FALSE),0)</f>
        <v>150</v>
      </c>
      <c r="D106" s="70">
        <f ca="1">IF(C106&gt;=ANS!C105,0,1)</f>
        <v>0</v>
      </c>
      <c r="E106" s="70" t="str">
        <f ca="1">IF(D106,ANS!C105,"")</f>
        <v/>
      </c>
      <c r="F106" s="81" t="str">
        <f ca="1">IFERROR(SMALL($E$92:$E$110,ANS!B105),"")</f>
        <v/>
      </c>
      <c r="G106" s="70"/>
      <c r="H106" s="70"/>
      <c r="Z106" s="82"/>
      <c r="AB106" s="1"/>
      <c r="AC106" s="70">
        <f t="shared" si="249"/>
        <v>6</v>
      </c>
      <c r="AD106" s="70">
        <f ca="1">IFERROR(HLOOKUP(ANS!M105,$AN$26:$AS$26,1,FALSE),0)+IFERROR(HLOOKUP(ANS!M105,$AN$36:$AS$36,1,FALSE),0)+IFERROR(HLOOKUP(ANS!M105,$AN$46:$AS$46,1,FALSE),0)+IFERROR(HLOOKUP(ANS!M105,$AN$56:$AS$56,1,FALSE),0)+IFERROR(HLOOKUP(ANS!M105,$AN$66:$AS$66,1,FALSE),0)+IFERROR(HLOOKUP(ANS!M105,$AN$76:$AS$76,1,FALSE),0)+IFERROR(HLOOKUP(ANS!M105,$AN$86:$AS$86,1,FALSE),0)</f>
        <v>35</v>
      </c>
      <c r="AE106" s="70">
        <f ca="1">IF(AD106&gt;=ANS!M105,0,1)</f>
        <v>0</v>
      </c>
      <c r="AF106" s="70" t="str">
        <f ca="1">IF(AE106,ANS!M105,"")</f>
        <v/>
      </c>
      <c r="AG106" s="81" t="str">
        <f ca="1">IFERROR(SMALL($AF$103:$AF$118,ANS!L105),"")</f>
        <v/>
      </c>
      <c r="AH106" s="70"/>
      <c r="AI106" s="70"/>
    </row>
    <row r="107" spans="2:46" x14ac:dyDescent="0.25">
      <c r="B107" s="70">
        <f t="shared" si="237"/>
        <v>4</v>
      </c>
      <c r="C107" s="70">
        <f ca="1">IFERROR(HLOOKUP(ANS!C106,$M$24:$R$24,1,FALSE),0)+IFERROR(HLOOKUP(ANS!C106,$M$34:$R$34,1,FALSE),0)+IFERROR(HLOOKUP(ANS!C106,$M$44:$R$44,1,FALSE),0)+IFERROR(HLOOKUP(ANS!C106,$M$54:$R$54,1,FALSE),0)+IFERROR(HLOOKUP(ANS!C106,$M$64:$R$64,1,FALSE),0)+IFERROR(HLOOKUP(ANS!C106,$M$74:$R$74,1,FALSE),0)+IFERROR(HLOOKUP(ANS!C106,$M$84:$R$84,1,FALSE),0)</f>
        <v>153</v>
      </c>
      <c r="D107" s="70">
        <f ca="1">IF(C107&gt;=ANS!C106,0,1)</f>
        <v>0</v>
      </c>
      <c r="E107" s="70" t="str">
        <f ca="1">IF(D107,ANS!C106,"")</f>
        <v/>
      </c>
      <c r="F107" s="81" t="str">
        <f ca="1">IFERROR(SMALL($E$92:$E$110,ANS!B106),"")</f>
        <v/>
      </c>
      <c r="G107" s="70"/>
      <c r="H107" s="70"/>
      <c r="Z107" s="82"/>
      <c r="AB107" s="1"/>
      <c r="AC107" s="70">
        <f t="shared" si="249"/>
        <v>6</v>
      </c>
      <c r="AD107" s="70">
        <f ca="1">IFERROR(HLOOKUP(ANS!M106,$AN$26:$AS$26,1,FALSE),0)+IFERROR(HLOOKUP(ANS!M106,$AN$36:$AS$36,1,FALSE),0)+IFERROR(HLOOKUP(ANS!M106,$AN$46:$AS$46,1,FALSE),0)+IFERROR(HLOOKUP(ANS!M106,$AN$56:$AS$56,1,FALSE),0)+IFERROR(HLOOKUP(ANS!M106,$AN$66:$AS$66,1,FALSE),0)+IFERROR(HLOOKUP(ANS!M106,$AN$76:$AS$76,1,FALSE),0)+IFERROR(HLOOKUP(ANS!M106,$AN$86:$AS$86,1,FALSE),0)</f>
        <v>0</v>
      </c>
      <c r="AE107" s="70">
        <f ca="1">IF(AD107&gt;=ANS!M106,0,1)</f>
        <v>1</v>
      </c>
      <c r="AF107" s="70">
        <f ca="1">IF(AE107,ANS!M106,"")</f>
        <v>39</v>
      </c>
      <c r="AG107" s="81" t="str">
        <f ca="1">IFERROR(SMALL($AF$103:$AF$118,ANS!L106),"")</f>
        <v/>
      </c>
      <c r="AH107" s="70"/>
      <c r="AI107" s="70"/>
    </row>
    <row r="108" spans="2:46" x14ac:dyDescent="0.25">
      <c r="B108" s="70">
        <f t="shared" si="237"/>
        <v>4</v>
      </c>
      <c r="C108" s="70">
        <f ca="1">IFERROR(HLOOKUP(ANS!C107,$M$24:$R$24,1,FALSE),0)+IFERROR(HLOOKUP(ANS!C107,$M$34:$R$34,1,FALSE),0)+IFERROR(HLOOKUP(ANS!C107,$M$44:$R$44,1,FALSE),0)+IFERROR(HLOOKUP(ANS!C107,$M$54:$R$54,1,FALSE),0)+IFERROR(HLOOKUP(ANS!C107,$M$64:$R$64,1,FALSE),0)+IFERROR(HLOOKUP(ANS!C107,$M$74:$R$74,1,FALSE),0)+IFERROR(HLOOKUP(ANS!C107,$M$84:$R$84,1,FALSE),0)</f>
        <v>157</v>
      </c>
      <c r="D108" s="70">
        <f ca="1">IF(C108&gt;=ANS!C107,0,1)</f>
        <v>0</v>
      </c>
      <c r="E108" s="70" t="str">
        <f ca="1">IF(D108,ANS!C107,"")</f>
        <v/>
      </c>
      <c r="F108" s="81" t="str">
        <f ca="1">IFERROR(SMALL($E$92:$E$110,ANS!B107),"")</f>
        <v/>
      </c>
      <c r="G108" s="70"/>
      <c r="H108" s="70"/>
      <c r="Z108" s="82"/>
      <c r="AB108" s="1"/>
      <c r="AC108" s="70">
        <f t="shared" si="249"/>
        <v>6</v>
      </c>
      <c r="AD108" s="70">
        <f ca="1">IFERROR(HLOOKUP(ANS!M107,$AN$26:$AS$26,1,FALSE),0)+IFERROR(HLOOKUP(ANS!M107,$AN$36:$AS$36,1,FALSE),0)+IFERROR(HLOOKUP(ANS!M107,$AN$46:$AS$46,1,FALSE),0)+IFERROR(HLOOKUP(ANS!M107,$AN$56:$AS$56,1,FALSE),0)+IFERROR(HLOOKUP(ANS!M107,$AN$66:$AS$66,1,FALSE),0)+IFERROR(HLOOKUP(ANS!M107,$AN$76:$AS$76,1,FALSE),0)+IFERROR(HLOOKUP(ANS!M107,$AN$86:$AS$86,1,FALSE),0)</f>
        <v>45</v>
      </c>
      <c r="AE108" s="70">
        <f ca="1">IF(AD108&gt;=ANS!M107,0,1)</f>
        <v>0</v>
      </c>
      <c r="AF108" s="70" t="str">
        <f ca="1">IF(AE108,ANS!M107,"")</f>
        <v/>
      </c>
      <c r="AG108" s="81" t="str">
        <f ca="1">IFERROR(SMALL($AF$103:$AF$118,ANS!L107),"")</f>
        <v/>
      </c>
      <c r="AH108" s="70"/>
      <c r="AI108" s="70"/>
    </row>
    <row r="109" spans="2:46" x14ac:dyDescent="0.25">
      <c r="B109" s="70">
        <f t="shared" si="237"/>
        <v>4</v>
      </c>
      <c r="C109" s="70">
        <f ca="1">IFERROR(HLOOKUP(ANS!C108,$M$24:$R$24,1,FALSE),0)+IFERROR(HLOOKUP(ANS!C108,$M$34:$R$34,1,FALSE),0)+IFERROR(HLOOKUP(ANS!C108,$M$44:$R$44,1,FALSE),0)+IFERROR(HLOOKUP(ANS!C108,$M$54:$R$54,1,FALSE),0)+IFERROR(HLOOKUP(ANS!C108,$M$64:$R$64,1,FALSE),0)+IFERROR(HLOOKUP(ANS!C108,$M$74:$R$74,1,FALSE),0)+IFERROR(HLOOKUP(ANS!C108,$M$84:$R$84,1,FALSE),0)</f>
        <v>162</v>
      </c>
      <c r="D109" s="70">
        <f ca="1">IF(C109&gt;=ANS!C108,0,1)</f>
        <v>0</v>
      </c>
      <c r="E109" s="70" t="str">
        <f ca="1">IF(D109,ANS!C108,"")</f>
        <v/>
      </c>
      <c r="F109" s="81" t="str">
        <f ca="1">IFERROR(SMALL($E$92:$E$110,ANS!B108),"")</f>
        <v/>
      </c>
      <c r="G109" s="70"/>
      <c r="H109" s="70"/>
      <c r="Z109" s="82"/>
      <c r="AB109" s="1"/>
      <c r="AC109" s="70">
        <f t="shared" si="249"/>
        <v>6</v>
      </c>
      <c r="AD109" s="70">
        <f ca="1">IFERROR(HLOOKUP(ANS!M108,$AN$26:$AS$26,1,FALSE),0)+IFERROR(HLOOKUP(ANS!M108,$AN$36:$AS$36,1,FALSE),0)+IFERROR(HLOOKUP(ANS!M108,$AN$46:$AS$46,1,FALSE),0)+IFERROR(HLOOKUP(ANS!M108,$AN$56:$AS$56,1,FALSE),0)+IFERROR(HLOOKUP(ANS!M108,$AN$66:$AS$66,1,FALSE),0)+IFERROR(HLOOKUP(ANS!M108,$AN$76:$AS$76,1,FALSE),0)+IFERROR(HLOOKUP(ANS!M108,$AN$86:$AS$86,1,FALSE),0)</f>
        <v>64</v>
      </c>
      <c r="AE109" s="70">
        <f ca="1">IF(AD109&gt;=ANS!M108,0,1)</f>
        <v>0</v>
      </c>
      <c r="AF109" s="70" t="str">
        <f ca="1">IF(AE109,ANS!M108,"")</f>
        <v/>
      </c>
      <c r="AG109" s="81" t="str">
        <f ca="1">IFERROR(SMALL($AF$103:$AF$118,ANS!L108),"")</f>
        <v/>
      </c>
      <c r="AH109" s="70"/>
      <c r="AI109" s="70"/>
    </row>
    <row r="110" spans="2:46" x14ac:dyDescent="0.25">
      <c r="B110" s="71">
        <f t="shared" si="237"/>
        <v>4</v>
      </c>
      <c r="C110" s="71">
        <f ca="1">IFERROR(HLOOKUP(ANS!C109,$M$24:$R$24,1,FALSE),0)+IFERROR(HLOOKUP(ANS!C109,$M$34:$R$34,1,FALSE),0)+IFERROR(HLOOKUP(ANS!C109,$M$44:$R$44,1,FALSE),0)+IFERROR(HLOOKUP(ANS!C109,$M$54:$R$54,1,FALSE),0)+IFERROR(HLOOKUP(ANS!C109,$M$64:$R$64,1,FALSE),0)+IFERROR(HLOOKUP(ANS!C109,$M$74:$R$74,1,FALSE),0)+IFERROR(HLOOKUP(ANS!C109,$M$84:$R$84,1,FALSE),0)</f>
        <v>175</v>
      </c>
      <c r="D110" s="71">
        <f ca="1">IF(C110&gt;=ANS!C109,0,1)</f>
        <v>0</v>
      </c>
      <c r="E110" s="71" t="str">
        <f ca="1">IF(D110,ANS!C109,"")</f>
        <v/>
      </c>
      <c r="F110" s="45" t="str">
        <f ca="1">IFERROR(SMALL($E$92:$E$110,ANS!B109),"")</f>
        <v/>
      </c>
      <c r="G110" s="71"/>
      <c r="H110" s="71"/>
      <c r="Z110" s="82"/>
      <c r="AB110" s="1"/>
      <c r="AC110" s="70">
        <f t="shared" si="249"/>
        <v>6</v>
      </c>
      <c r="AD110" s="70">
        <f ca="1">IFERROR(HLOOKUP(ANS!M109,$AN$26:$AS$26,1,FALSE),0)+IFERROR(HLOOKUP(ANS!M109,$AN$36:$AS$36,1,FALSE),0)+IFERROR(HLOOKUP(ANS!M109,$AN$46:$AS$46,1,FALSE),0)+IFERROR(HLOOKUP(ANS!M109,$AN$56:$AS$56,1,FALSE),0)+IFERROR(HLOOKUP(ANS!M109,$AN$66:$AS$66,1,FALSE),0)+IFERROR(HLOOKUP(ANS!M109,$AN$76:$AS$76,1,FALSE),0)+IFERROR(HLOOKUP(ANS!M109,$AN$86:$AS$86,1,FALSE),0)</f>
        <v>70</v>
      </c>
      <c r="AE110" s="70">
        <f ca="1">IF(AD110&gt;=ANS!M109,0,1)</f>
        <v>0</v>
      </c>
      <c r="AF110" s="70" t="str">
        <f ca="1">IF(AE110,ANS!M109,"")</f>
        <v/>
      </c>
      <c r="AG110" s="81" t="str">
        <f ca="1">IFERROR(SMALL($AF$103:$AF$118,ANS!L109),"")</f>
        <v/>
      </c>
      <c r="AH110" s="70"/>
      <c r="AI110" s="70"/>
    </row>
    <row r="111" spans="2:46" x14ac:dyDescent="0.25">
      <c r="B111" s="32">
        <v>5</v>
      </c>
      <c r="C111" s="32">
        <f ca="1">IFERROR(HLOOKUP(ANS!C110,$M$25:$R$25,1,FALSE),0)+IFERROR(HLOOKUP(ANS!C110,$M$35:$R$35,1,FALSE),0)+IFERROR(HLOOKUP(ANS!C110,$M$45:$R$45,1,FALSE),0)+IFERROR(HLOOKUP(ANS!C110,$M$55:$R$55,1,FALSE),0)+IFERROR(HLOOKUP(ANS!C110,$M$65:$R$65,1,FALSE),0)+IFERROR(HLOOKUP(ANS!C110,$M$75:$R$75,1,FALSE),0)+IFERROR(HLOOKUP(ANS!C110,$M$85:$R$85,1,FALSE),0)</f>
        <v>2</v>
      </c>
      <c r="D111" s="32">
        <f ca="1">IF(C111&gt;=ANS!C110,0,1)</f>
        <v>0</v>
      </c>
      <c r="E111" s="32" t="str">
        <f ca="1">IF(D111,ANS!C110,"")</f>
        <v/>
      </c>
      <c r="F111" s="84">
        <f ca="1">IFERROR(SMALL($E$111:$E$153,ANS!B110),"")</f>
        <v>22</v>
      </c>
      <c r="G111" s="32">
        <f ca="1">COUNT(F111:F153)</f>
        <v>6</v>
      </c>
      <c r="H111" s="51">
        <f ca="1">G111-L95</f>
        <v>1</v>
      </c>
      <c r="Z111" s="82"/>
      <c r="AB111" s="1"/>
      <c r="AC111" s="70">
        <f t="shared" si="249"/>
        <v>6</v>
      </c>
      <c r="AD111" s="70">
        <f ca="1">IFERROR(HLOOKUP(ANS!M110,$AN$26:$AS$26,1,FALSE),0)+IFERROR(HLOOKUP(ANS!M110,$AN$36:$AS$36,1,FALSE),0)+IFERROR(HLOOKUP(ANS!M110,$AN$46:$AS$46,1,FALSE),0)+IFERROR(HLOOKUP(ANS!M110,$AN$56:$AS$56,1,FALSE),0)+IFERROR(HLOOKUP(ANS!M110,$AN$66:$AS$66,1,FALSE),0)+IFERROR(HLOOKUP(ANS!M110,$AN$76:$AS$76,1,FALSE),0)+IFERROR(HLOOKUP(ANS!M110,$AN$86:$AS$86,1,FALSE),0)</f>
        <v>78</v>
      </c>
      <c r="AE111" s="70">
        <f ca="1">IF(AD111&gt;=ANS!M110,0,1)</f>
        <v>0</v>
      </c>
      <c r="AF111" s="70" t="str">
        <f ca="1">IF(AE111,ANS!M110,"")</f>
        <v/>
      </c>
      <c r="AG111" s="81" t="str">
        <f ca="1">IFERROR(SMALL($AF$103:$AF$118,ANS!L110),"")</f>
        <v/>
      </c>
      <c r="AH111" s="70"/>
      <c r="AI111" s="52"/>
    </row>
    <row r="112" spans="2:46" x14ac:dyDescent="0.25">
      <c r="B112" s="70">
        <f>B111</f>
        <v>5</v>
      </c>
      <c r="C112" s="70">
        <f ca="1">IFERROR(HLOOKUP(ANS!C111,$M$25:$R$25,1,FALSE),0)+IFERROR(HLOOKUP(ANS!C111,$M$35:$R$35,1,FALSE),0)+IFERROR(HLOOKUP(ANS!C111,$M$45:$R$45,1,FALSE),0)+IFERROR(HLOOKUP(ANS!C111,$M$55:$R$55,1,FALSE),0)+IFERROR(HLOOKUP(ANS!C111,$M$65:$R$65,1,FALSE),0)+IFERROR(HLOOKUP(ANS!C111,$M$75:$R$75,1,FALSE),0)+IFERROR(HLOOKUP(ANS!C111,$M$85:$R$85,1,FALSE),0)</f>
        <v>3</v>
      </c>
      <c r="D112" s="70">
        <f ca="1">IF(C112&gt;=ANS!C111,0,1)</f>
        <v>0</v>
      </c>
      <c r="E112" s="70" t="str">
        <f ca="1">IF(D112,ANS!C111,"")</f>
        <v/>
      </c>
      <c r="F112" s="81">
        <f ca="1">IFERROR(SMALL($E$111:$E$153,ANS!B111),"")</f>
        <v>115</v>
      </c>
      <c r="G112" s="70"/>
      <c r="H112" s="70"/>
      <c r="Z112" s="82"/>
      <c r="AB112" s="1"/>
      <c r="AC112" s="70">
        <f t="shared" si="249"/>
        <v>6</v>
      </c>
      <c r="AD112" s="70">
        <f ca="1">IFERROR(HLOOKUP(ANS!M111,$AN$26:$AS$26,1,FALSE),0)+IFERROR(HLOOKUP(ANS!M111,$AN$36:$AS$36,1,FALSE),0)+IFERROR(HLOOKUP(ANS!M111,$AN$46:$AS$46,1,FALSE),0)+IFERROR(HLOOKUP(ANS!M111,$AN$56:$AS$56,1,FALSE),0)+IFERROR(HLOOKUP(ANS!M111,$AN$66:$AS$66,1,FALSE),0)+IFERROR(HLOOKUP(ANS!M111,$AN$76:$AS$76,1,FALSE),0)+IFERROR(HLOOKUP(ANS!M111,$AN$86:$AS$86,1,FALSE),0)</f>
        <v>82</v>
      </c>
      <c r="AE112" s="70">
        <f ca="1">IF(AD112&gt;=ANS!M111,0,1)</f>
        <v>0</v>
      </c>
      <c r="AF112" s="70" t="str">
        <f ca="1">IF(AE112,ANS!M111,"")</f>
        <v/>
      </c>
      <c r="AG112" s="81" t="str">
        <f ca="1">IFERROR(SMALL($AF$103:$AF$118,ANS!L111),"")</f>
        <v/>
      </c>
      <c r="AH112" s="70"/>
      <c r="AI112" s="70"/>
    </row>
    <row r="113" spans="2:35" x14ac:dyDescent="0.25">
      <c r="B113" s="70">
        <f t="shared" ref="B113:B153" si="250">B112</f>
        <v>5</v>
      </c>
      <c r="C113" s="70">
        <f ca="1">IFERROR(HLOOKUP(ANS!C112,$M$25:$R$25,1,FALSE),0)+IFERROR(HLOOKUP(ANS!C112,$M$35:$R$35,1,FALSE),0)+IFERROR(HLOOKUP(ANS!C112,$M$45:$R$45,1,FALSE),0)+IFERROR(HLOOKUP(ANS!C112,$M$55:$R$55,1,FALSE),0)+IFERROR(HLOOKUP(ANS!C112,$M$65:$R$65,1,FALSE),0)+IFERROR(HLOOKUP(ANS!C112,$M$75:$R$75,1,FALSE),0)+IFERROR(HLOOKUP(ANS!C112,$M$85:$R$85,1,FALSE),0)</f>
        <v>11</v>
      </c>
      <c r="D113" s="70">
        <f ca="1">IF(C113&gt;=ANS!C112,0,1)</f>
        <v>0</v>
      </c>
      <c r="E113" s="70" t="str">
        <f ca="1">IF(D113,ANS!C112,"")</f>
        <v/>
      </c>
      <c r="F113" s="81">
        <f ca="1">IFERROR(SMALL($E$111:$E$153,ANS!B112),"")</f>
        <v>118</v>
      </c>
      <c r="G113" s="70"/>
      <c r="H113" s="70"/>
      <c r="Z113" s="82"/>
      <c r="AB113" s="1"/>
      <c r="AC113" s="70">
        <f t="shared" si="249"/>
        <v>6</v>
      </c>
      <c r="AD113" s="70">
        <f ca="1">IFERROR(HLOOKUP(ANS!M112,$AN$26:$AS$26,1,FALSE),0)+IFERROR(HLOOKUP(ANS!M112,$AN$36:$AS$36,1,FALSE),0)+IFERROR(HLOOKUP(ANS!M112,$AN$46:$AS$46,1,FALSE),0)+IFERROR(HLOOKUP(ANS!M112,$AN$56:$AS$56,1,FALSE),0)+IFERROR(HLOOKUP(ANS!M112,$AN$66:$AS$66,1,FALSE),0)+IFERROR(HLOOKUP(ANS!M112,$AN$76:$AS$76,1,FALSE),0)+IFERROR(HLOOKUP(ANS!M112,$AN$86:$AS$86,1,FALSE),0)</f>
        <v>86</v>
      </c>
      <c r="AE113" s="70">
        <f ca="1">IF(AD113&gt;=ANS!M112,0,1)</f>
        <v>0</v>
      </c>
      <c r="AF113" s="70" t="str">
        <f ca="1">IF(AE113,ANS!M112,"")</f>
        <v/>
      </c>
      <c r="AG113" s="81" t="str">
        <f ca="1">IFERROR(SMALL($AF$103:$AF$118,ANS!L112),"")</f>
        <v/>
      </c>
      <c r="AH113" s="70"/>
      <c r="AI113" s="70"/>
    </row>
    <row r="114" spans="2:35" x14ac:dyDescent="0.25">
      <c r="B114" s="70">
        <f t="shared" si="250"/>
        <v>5</v>
      </c>
      <c r="C114" s="70">
        <f ca="1">IFERROR(HLOOKUP(ANS!C113,$M$25:$R$25,1,FALSE),0)+IFERROR(HLOOKUP(ANS!C113,$M$35:$R$35,1,FALSE),0)+IFERROR(HLOOKUP(ANS!C113,$M$45:$R$45,1,FALSE),0)+IFERROR(HLOOKUP(ANS!C113,$M$55:$R$55,1,FALSE),0)+IFERROR(HLOOKUP(ANS!C113,$M$65:$R$65,1,FALSE),0)+IFERROR(HLOOKUP(ANS!C113,$M$75:$R$75,1,FALSE),0)+IFERROR(HLOOKUP(ANS!C113,$M$85:$R$85,1,FALSE),0)</f>
        <v>13</v>
      </c>
      <c r="D114" s="70">
        <f ca="1">IF(C114&gt;=ANS!C113,0,1)</f>
        <v>0</v>
      </c>
      <c r="E114" s="70" t="str">
        <f ca="1">IF(D114,ANS!C113,"")</f>
        <v/>
      </c>
      <c r="F114" s="81">
        <f ca="1">IFERROR(SMALL($E$111:$E$153,ANS!B113),"")</f>
        <v>127</v>
      </c>
      <c r="G114" s="70"/>
      <c r="H114" s="70"/>
      <c r="Z114" s="82"/>
      <c r="AB114" s="1"/>
      <c r="AC114" s="70">
        <f t="shared" si="249"/>
        <v>6</v>
      </c>
      <c r="AD114" s="70">
        <f ca="1">IFERROR(HLOOKUP(ANS!M113,$AN$26:$AS$26,1,FALSE),0)+IFERROR(HLOOKUP(ANS!M113,$AN$36:$AS$36,1,FALSE),0)+IFERROR(HLOOKUP(ANS!M113,$AN$46:$AS$46,1,FALSE),0)+IFERROR(HLOOKUP(ANS!M113,$AN$56:$AS$56,1,FALSE),0)+IFERROR(HLOOKUP(ANS!M113,$AN$66:$AS$66,1,FALSE),0)+IFERROR(HLOOKUP(ANS!M113,$AN$76:$AS$76,1,FALSE),0)+IFERROR(HLOOKUP(ANS!M113,$AN$86:$AS$86,1,FALSE),0)</f>
        <v>87</v>
      </c>
      <c r="AE114" s="70">
        <f ca="1">IF(AD114&gt;=ANS!M113,0,1)</f>
        <v>0</v>
      </c>
      <c r="AF114" s="70" t="str">
        <f ca="1">IF(AE114,ANS!M113,"")</f>
        <v/>
      </c>
      <c r="AG114" s="81" t="str">
        <f ca="1">IFERROR(SMALL($AF$103:$AF$118,ANS!L113),"")</f>
        <v/>
      </c>
      <c r="AH114" s="70"/>
      <c r="AI114" s="70"/>
    </row>
    <row r="115" spans="2:35" x14ac:dyDescent="0.25">
      <c r="B115" s="70">
        <f t="shared" si="250"/>
        <v>5</v>
      </c>
      <c r="C115" s="70">
        <f ca="1">IFERROR(HLOOKUP(ANS!C114,$M$25:$R$25,1,FALSE),0)+IFERROR(HLOOKUP(ANS!C114,$M$35:$R$35,1,FALSE),0)+IFERROR(HLOOKUP(ANS!C114,$M$45:$R$45,1,FALSE),0)+IFERROR(HLOOKUP(ANS!C114,$M$55:$R$55,1,FALSE),0)+IFERROR(HLOOKUP(ANS!C114,$M$65:$R$65,1,FALSE),0)+IFERROR(HLOOKUP(ANS!C114,$M$75:$R$75,1,FALSE),0)+IFERROR(HLOOKUP(ANS!C114,$M$85:$R$85,1,FALSE),0)</f>
        <v>16</v>
      </c>
      <c r="D115" s="70">
        <f ca="1">IF(C115&gt;=ANS!C114,0,1)</f>
        <v>0</v>
      </c>
      <c r="E115" s="70" t="str">
        <f ca="1">IF(D115,ANS!C114,"")</f>
        <v/>
      </c>
      <c r="F115" s="81">
        <f ca="1">IFERROR(SMALL($E$111:$E$153,ANS!B114),"")</f>
        <v>130</v>
      </c>
      <c r="G115" s="70"/>
      <c r="H115" s="70"/>
      <c r="Z115" s="82"/>
      <c r="AB115" s="1"/>
      <c r="AC115" s="70">
        <f t="shared" si="249"/>
        <v>6</v>
      </c>
      <c r="AD115" s="70">
        <f ca="1">IFERROR(HLOOKUP(ANS!M114,$AN$26:$AS$26,1,FALSE),0)+IFERROR(HLOOKUP(ANS!M114,$AN$36:$AS$36,1,FALSE),0)+IFERROR(HLOOKUP(ANS!M114,$AN$46:$AS$46,1,FALSE),0)+IFERROR(HLOOKUP(ANS!M114,$AN$56:$AS$56,1,FALSE),0)+IFERROR(HLOOKUP(ANS!M114,$AN$66:$AS$66,1,FALSE),0)+IFERROR(HLOOKUP(ANS!M114,$AN$76:$AS$76,1,FALSE),0)+IFERROR(HLOOKUP(ANS!M114,$AN$86:$AS$86,1,FALSE),0)</f>
        <v>90</v>
      </c>
      <c r="AE115" s="70">
        <f ca="1">IF(AD115&gt;=ANS!M114,0,1)</f>
        <v>0</v>
      </c>
      <c r="AF115" s="70" t="str">
        <f ca="1">IF(AE115,ANS!M114,"")</f>
        <v/>
      </c>
      <c r="AG115" s="81" t="str">
        <f ca="1">IFERROR(SMALL($AF$103:$AF$118,ANS!L114),"")</f>
        <v/>
      </c>
      <c r="AH115" s="70"/>
      <c r="AI115" s="70"/>
    </row>
    <row r="116" spans="2:35" x14ac:dyDescent="0.25">
      <c r="B116" s="70">
        <f t="shared" si="250"/>
        <v>5</v>
      </c>
      <c r="C116" s="70">
        <f ca="1">IFERROR(HLOOKUP(ANS!C115,$M$25:$R$25,1,FALSE),0)+IFERROR(HLOOKUP(ANS!C115,$M$35:$R$35,1,FALSE),0)+IFERROR(HLOOKUP(ANS!C115,$M$45:$R$45,1,FALSE),0)+IFERROR(HLOOKUP(ANS!C115,$M$55:$R$55,1,FALSE),0)+IFERROR(HLOOKUP(ANS!C115,$M$65:$R$65,1,FALSE),0)+IFERROR(HLOOKUP(ANS!C115,$M$75:$R$75,1,FALSE),0)+IFERROR(HLOOKUP(ANS!C115,$M$85:$R$85,1,FALSE),0)</f>
        <v>18</v>
      </c>
      <c r="D116" s="70">
        <f ca="1">IF(C116&gt;=ANS!C115,0,1)</f>
        <v>0</v>
      </c>
      <c r="E116" s="70" t="str">
        <f ca="1">IF(D116,ANS!C115,"")</f>
        <v/>
      </c>
      <c r="F116" s="81">
        <f ca="1">IFERROR(SMALL($E$111:$E$153,ANS!B115),"")</f>
        <v>138</v>
      </c>
      <c r="G116" s="70"/>
      <c r="H116" s="70"/>
      <c r="Z116" s="82"/>
      <c r="AB116" s="1"/>
      <c r="AC116" s="70">
        <f t="shared" si="249"/>
        <v>6</v>
      </c>
      <c r="AD116" s="70">
        <f ca="1">IFERROR(HLOOKUP(ANS!M115,$AN$26:$AS$26,1,FALSE),0)+IFERROR(HLOOKUP(ANS!M115,$AN$36:$AS$36,1,FALSE),0)+IFERROR(HLOOKUP(ANS!M115,$AN$46:$AS$46,1,FALSE),0)+IFERROR(HLOOKUP(ANS!M115,$AN$56:$AS$56,1,FALSE),0)+IFERROR(HLOOKUP(ANS!M115,$AN$66:$AS$66,1,FALSE),0)+IFERROR(HLOOKUP(ANS!M115,$AN$76:$AS$76,1,FALSE),0)+IFERROR(HLOOKUP(ANS!M115,$AN$86:$AS$86,1,FALSE),0)</f>
        <v>0</v>
      </c>
      <c r="AE116" s="70">
        <f ca="1">IF(AD116&gt;=ANS!M115,0,1)</f>
        <v>1</v>
      </c>
      <c r="AF116" s="70">
        <f ca="1">IF(AE116,ANS!M115,"")</f>
        <v>92</v>
      </c>
      <c r="AG116" s="81" t="str">
        <f ca="1">IFERROR(SMALL($AF$103:$AF$118,ANS!L115),"")</f>
        <v/>
      </c>
      <c r="AH116" s="70"/>
      <c r="AI116" s="70"/>
    </row>
    <row r="117" spans="2:35" x14ac:dyDescent="0.25">
      <c r="B117" s="70">
        <f t="shared" si="250"/>
        <v>5</v>
      </c>
      <c r="C117" s="70">
        <f ca="1">IFERROR(HLOOKUP(ANS!C116,$M$25:$R$25,1,FALSE),0)+IFERROR(HLOOKUP(ANS!C116,$M$35:$R$35,1,FALSE),0)+IFERROR(HLOOKUP(ANS!C116,$M$45:$R$45,1,FALSE),0)+IFERROR(HLOOKUP(ANS!C116,$M$55:$R$55,1,FALSE),0)+IFERROR(HLOOKUP(ANS!C116,$M$65:$R$65,1,FALSE),0)+IFERROR(HLOOKUP(ANS!C116,$M$75:$R$75,1,FALSE),0)+IFERROR(HLOOKUP(ANS!C116,$M$85:$R$85,1,FALSE),0)</f>
        <v>0</v>
      </c>
      <c r="D117" s="70">
        <f ca="1">IF(C117&gt;=ANS!C116,0,1)</f>
        <v>1</v>
      </c>
      <c r="E117" s="70">
        <f ca="1">IF(D117,ANS!C116,"")</f>
        <v>22</v>
      </c>
      <c r="F117" s="81" t="str">
        <f ca="1">IFERROR(SMALL($E$111:$E$153,ANS!B116),"")</f>
        <v/>
      </c>
      <c r="G117" s="70"/>
      <c r="H117" s="70"/>
      <c r="Z117" s="82"/>
      <c r="AB117" s="1"/>
      <c r="AC117" s="70">
        <f t="shared" si="249"/>
        <v>6</v>
      </c>
      <c r="AD117" s="70">
        <f ca="1">IFERROR(HLOOKUP(ANS!M116,$AN$26:$AS$26,1,FALSE),0)+IFERROR(HLOOKUP(ANS!M116,$AN$36:$AS$36,1,FALSE),0)+IFERROR(HLOOKUP(ANS!M116,$AN$46:$AS$46,1,FALSE),0)+IFERROR(HLOOKUP(ANS!M116,$AN$56:$AS$56,1,FALSE),0)+IFERROR(HLOOKUP(ANS!M116,$AN$66:$AS$66,1,FALSE),0)+IFERROR(HLOOKUP(ANS!M116,$AN$76:$AS$76,1,FALSE),0)+IFERROR(HLOOKUP(ANS!M116,$AN$86:$AS$86,1,FALSE),0)</f>
        <v>110</v>
      </c>
      <c r="AE117" s="70">
        <f ca="1">IF(AD117&gt;=ANS!M116,0,1)</f>
        <v>0</v>
      </c>
      <c r="AF117" s="70" t="str">
        <f ca="1">IF(AE117,ANS!M116,"")</f>
        <v/>
      </c>
      <c r="AG117" s="81" t="str">
        <f ca="1">IFERROR(SMALL($AF$103:$AF$118,ANS!L116),"")</f>
        <v/>
      </c>
      <c r="AH117" s="70"/>
      <c r="AI117" s="70"/>
    </row>
    <row r="118" spans="2:35" x14ac:dyDescent="0.25">
      <c r="B118" s="70">
        <f t="shared" si="250"/>
        <v>5</v>
      </c>
      <c r="C118" s="70">
        <f ca="1">IFERROR(HLOOKUP(ANS!C117,$M$25:$R$25,1,FALSE),0)+IFERROR(HLOOKUP(ANS!C117,$M$35:$R$35,1,FALSE),0)+IFERROR(HLOOKUP(ANS!C117,$M$45:$R$45,1,FALSE),0)+IFERROR(HLOOKUP(ANS!C117,$M$55:$R$55,1,FALSE),0)+IFERROR(HLOOKUP(ANS!C117,$M$65:$R$65,1,FALSE),0)+IFERROR(HLOOKUP(ANS!C117,$M$75:$R$75,1,FALSE),0)+IFERROR(HLOOKUP(ANS!C117,$M$85:$R$85,1,FALSE),0)</f>
        <v>23</v>
      </c>
      <c r="D118" s="70">
        <f ca="1">IF(C118&gt;=ANS!C117,0,1)</f>
        <v>0</v>
      </c>
      <c r="E118" s="70" t="str">
        <f ca="1">IF(D118,ANS!C117,"")</f>
        <v/>
      </c>
      <c r="F118" s="81" t="str">
        <f ca="1">IFERROR(SMALL($E$111:$E$153,ANS!B117),"")</f>
        <v/>
      </c>
      <c r="G118" s="70"/>
      <c r="H118" s="70"/>
      <c r="Z118" s="82"/>
      <c r="AB118" s="1"/>
      <c r="AC118" s="71">
        <f t="shared" si="249"/>
        <v>6</v>
      </c>
      <c r="AD118" s="71">
        <f ca="1">IFERROR(HLOOKUP(ANS!M117,$AN$26:$AS$26,1,FALSE),0)+IFERROR(HLOOKUP(ANS!M117,$AN$36:$AS$36,1,FALSE),0)+IFERROR(HLOOKUP(ANS!M117,$AN$46:$AS$46,1,FALSE),0)+IFERROR(HLOOKUP(ANS!M117,$AN$56:$AS$56,1,FALSE),0)+IFERROR(HLOOKUP(ANS!M117,$AN$66:$AS$66,1,FALSE),0)+IFERROR(HLOOKUP(ANS!M117,$AN$76:$AS$76,1,FALSE),0)+IFERROR(HLOOKUP(ANS!M117,$AN$86:$AS$86,1,FALSE),0)</f>
        <v>115</v>
      </c>
      <c r="AE118" s="71">
        <f ca="1">IF(AD118&gt;=ANS!M117,0,1)</f>
        <v>0</v>
      </c>
      <c r="AF118" s="71" t="str">
        <f ca="1">IF(AE118,ANS!M117,"")</f>
        <v/>
      </c>
      <c r="AG118" s="45" t="str">
        <f ca="1">IFERROR(SMALL($AF$103:$AF$118,ANS!L117),"")</f>
        <v/>
      </c>
      <c r="AH118" s="71"/>
      <c r="AI118" s="71"/>
    </row>
    <row r="119" spans="2:35" x14ac:dyDescent="0.25">
      <c r="B119" s="70">
        <f t="shared" si="250"/>
        <v>5</v>
      </c>
      <c r="C119" s="70">
        <f ca="1">IFERROR(HLOOKUP(ANS!C118,$M$25:$R$25,1,FALSE),0)+IFERROR(HLOOKUP(ANS!C118,$M$35:$R$35,1,FALSE),0)+IFERROR(HLOOKUP(ANS!C118,$M$45:$R$45,1,FALSE),0)+IFERROR(HLOOKUP(ANS!C118,$M$55:$R$55,1,FALSE),0)+IFERROR(HLOOKUP(ANS!C118,$M$65:$R$65,1,FALSE),0)+IFERROR(HLOOKUP(ANS!C118,$M$75:$R$75,1,FALSE),0)+IFERROR(HLOOKUP(ANS!C118,$M$85:$R$85,1,FALSE),0)</f>
        <v>25</v>
      </c>
      <c r="D119" s="70">
        <f ca="1">IF(C119&gt;=ANS!C118,0,1)</f>
        <v>0</v>
      </c>
      <c r="E119" s="70" t="str">
        <f ca="1">IF(D119,ANS!C118,"")</f>
        <v/>
      </c>
      <c r="F119" s="81" t="str">
        <f ca="1">IFERROR(SMALL($E$111:$E$153,ANS!B118),"")</f>
        <v/>
      </c>
      <c r="G119" s="70"/>
      <c r="H119" s="70"/>
      <c r="Z119" s="82"/>
      <c r="AB119" s="1"/>
      <c r="AC119" s="32">
        <v>7</v>
      </c>
      <c r="AD119" s="32">
        <f ca="1">IFERROR(HLOOKUP(ANS!M118,$AN$27:$AS$27,1,FALSE),0)+IFERROR(HLOOKUP(ANS!M118,$AN$37:$AS$37,1,FALSE),0)+IFERROR(HLOOKUP(ANS!M118,$AN$47:$AS$47,1,FALSE),0)+IFERROR(HLOOKUP(ANS!M118,$AN$57:$AS$57,1,FALSE),0)+IFERROR(HLOOKUP(ANS!M118,$AN$67:$AS$67,1,FALSE),0)+IFERROR(HLOOKUP(ANS!M118,$AN$77:$AS$77,1,FALSE),0)+IFERROR(HLOOKUP(ANS!M118,$AN$87:$AS$87,1,FALSE),0)</f>
        <v>1</v>
      </c>
      <c r="AE119" s="32">
        <f ca="1">IF(AD119&gt;=ANS!M118,0,1)</f>
        <v>0</v>
      </c>
      <c r="AF119" s="32" t="str">
        <f ca="1">IF(AE119,ANS!M118,"")</f>
        <v/>
      </c>
      <c r="AG119" s="84">
        <f ca="1">IFERROR(SMALL($AF$119:$AF$128,ANS!L118),"")</f>
        <v>103</v>
      </c>
      <c r="AH119" s="32">
        <f ca="1">COUNT(AG119:AG128)</f>
        <v>1</v>
      </c>
      <c r="AI119" s="51">
        <f ca="1">AH119-AM97</f>
        <v>0</v>
      </c>
    </row>
    <row r="120" spans="2:35" x14ac:dyDescent="0.25">
      <c r="B120" s="70">
        <f t="shared" si="250"/>
        <v>5</v>
      </c>
      <c r="C120" s="70">
        <f ca="1">IFERROR(HLOOKUP(ANS!C119,$M$25:$R$25,1,FALSE),0)+IFERROR(HLOOKUP(ANS!C119,$M$35:$R$35,1,FALSE),0)+IFERROR(HLOOKUP(ANS!C119,$M$45:$R$45,1,FALSE),0)+IFERROR(HLOOKUP(ANS!C119,$M$55:$R$55,1,FALSE),0)+IFERROR(HLOOKUP(ANS!C119,$M$65:$R$65,1,FALSE),0)+IFERROR(HLOOKUP(ANS!C119,$M$75:$R$75,1,FALSE),0)+IFERROR(HLOOKUP(ANS!C119,$M$85:$R$85,1,FALSE),0)</f>
        <v>34</v>
      </c>
      <c r="D120" s="70">
        <f ca="1">IF(C120&gt;=ANS!C119,0,1)</f>
        <v>0</v>
      </c>
      <c r="E120" s="70" t="str">
        <f ca="1">IF(D120,ANS!C119,"")</f>
        <v/>
      </c>
      <c r="F120" s="81" t="str">
        <f ca="1">IFERROR(SMALL($E$111:$E$153,ANS!B119),"")</f>
        <v/>
      </c>
      <c r="G120" s="70"/>
      <c r="H120" s="70"/>
      <c r="Z120" s="82"/>
      <c r="AB120" s="1"/>
      <c r="AC120" s="70">
        <f>AC119</f>
        <v>7</v>
      </c>
      <c r="AD120" s="70">
        <f ca="1">IFERROR(HLOOKUP(ANS!M119,$AN$27:$AS$27,1,FALSE),0)+IFERROR(HLOOKUP(ANS!M119,$AN$37:$AS$37,1,FALSE),0)+IFERROR(HLOOKUP(ANS!M119,$AN$47:$AS$47,1,FALSE),0)+IFERROR(HLOOKUP(ANS!M119,$AN$57:$AS$57,1,FALSE),0)+IFERROR(HLOOKUP(ANS!M119,$AN$67:$AS$67,1,FALSE),0)+IFERROR(HLOOKUP(ANS!M119,$AN$77:$AS$77,1,FALSE),0)+IFERROR(HLOOKUP(ANS!M119,$AN$87:$AS$87,1,FALSE),0)</f>
        <v>14</v>
      </c>
      <c r="AE120" s="70">
        <f ca="1">IF(AD120&gt;=ANS!M119,0,1)</f>
        <v>0</v>
      </c>
      <c r="AF120" s="70" t="str">
        <f ca="1">IF(AE120,ANS!M119,"")</f>
        <v/>
      </c>
      <c r="AG120" s="81" t="str">
        <f ca="1">IFERROR(SMALL($AF$119:$AF$128,ANS!L119),"")</f>
        <v/>
      </c>
      <c r="AH120" s="70"/>
      <c r="AI120" s="70"/>
    </row>
    <row r="121" spans="2:35" x14ac:dyDescent="0.25">
      <c r="B121" s="70">
        <f t="shared" si="250"/>
        <v>5</v>
      </c>
      <c r="C121" s="70">
        <f ca="1">IFERROR(HLOOKUP(ANS!C120,$M$25:$R$25,1,FALSE),0)+IFERROR(HLOOKUP(ANS!C120,$M$35:$R$35,1,FALSE),0)+IFERROR(HLOOKUP(ANS!C120,$M$45:$R$45,1,FALSE),0)+IFERROR(HLOOKUP(ANS!C120,$M$55:$R$55,1,FALSE),0)+IFERROR(HLOOKUP(ANS!C120,$M$65:$R$65,1,FALSE),0)+IFERROR(HLOOKUP(ANS!C120,$M$75:$R$75,1,FALSE),0)+IFERROR(HLOOKUP(ANS!C120,$M$85:$R$85,1,FALSE),0)</f>
        <v>35</v>
      </c>
      <c r="D121" s="70">
        <f ca="1">IF(C121&gt;=ANS!C120,0,1)</f>
        <v>0</v>
      </c>
      <c r="E121" s="70" t="str">
        <f ca="1">IF(D121,ANS!C120,"")</f>
        <v/>
      </c>
      <c r="F121" s="81" t="str">
        <f ca="1">IFERROR(SMALL($E$111:$E$153,ANS!B120),"")</f>
        <v/>
      </c>
      <c r="G121" s="70"/>
      <c r="H121" s="70"/>
      <c r="Z121" s="82"/>
      <c r="AB121" s="1"/>
      <c r="AC121" s="70">
        <f t="shared" ref="AC121:AC128" si="251">AC120</f>
        <v>7</v>
      </c>
      <c r="AD121" s="70">
        <f ca="1">IFERROR(HLOOKUP(ANS!M120,$AN$27:$AS$27,1,FALSE),0)+IFERROR(HLOOKUP(ANS!M120,$AN$37:$AS$37,1,FALSE),0)+IFERROR(HLOOKUP(ANS!M120,$AN$47:$AS$47,1,FALSE),0)+IFERROR(HLOOKUP(ANS!M120,$AN$57:$AS$57,1,FALSE),0)+IFERROR(HLOOKUP(ANS!M120,$AN$67:$AS$67,1,FALSE),0)+IFERROR(HLOOKUP(ANS!M120,$AN$77:$AS$77,1,FALSE),0)+IFERROR(HLOOKUP(ANS!M120,$AN$87:$AS$87,1,FALSE),0)</f>
        <v>34</v>
      </c>
      <c r="AE121" s="70">
        <f ca="1">IF(AD121&gt;=ANS!M120,0,1)</f>
        <v>0</v>
      </c>
      <c r="AF121" s="70" t="str">
        <f ca="1">IF(AE121,ANS!M120,"")</f>
        <v/>
      </c>
      <c r="AG121" s="81" t="str">
        <f ca="1">IFERROR(SMALL($AF$119:$AF$128,ANS!L120),"")</f>
        <v/>
      </c>
      <c r="AH121" s="70"/>
      <c r="AI121" s="70"/>
    </row>
    <row r="122" spans="2:35" x14ac:dyDescent="0.25">
      <c r="B122" s="70">
        <f t="shared" si="250"/>
        <v>5</v>
      </c>
      <c r="C122" s="70">
        <f ca="1">IFERROR(HLOOKUP(ANS!C121,$M$25:$R$25,1,FALSE),0)+IFERROR(HLOOKUP(ANS!C121,$M$35:$R$35,1,FALSE),0)+IFERROR(HLOOKUP(ANS!C121,$M$45:$R$45,1,FALSE),0)+IFERROR(HLOOKUP(ANS!C121,$M$55:$R$55,1,FALSE),0)+IFERROR(HLOOKUP(ANS!C121,$M$65:$R$65,1,FALSE),0)+IFERROR(HLOOKUP(ANS!C121,$M$75:$R$75,1,FALSE),0)+IFERROR(HLOOKUP(ANS!C121,$M$85:$R$85,1,FALSE),0)</f>
        <v>37</v>
      </c>
      <c r="D122" s="70">
        <f ca="1">IF(C122&gt;=ANS!C121,0,1)</f>
        <v>0</v>
      </c>
      <c r="E122" s="70" t="str">
        <f ca="1">IF(D122,ANS!C121,"")</f>
        <v/>
      </c>
      <c r="F122" s="81" t="str">
        <f ca="1">IFERROR(SMALL($E$111:$E$153,ANS!B121),"")</f>
        <v/>
      </c>
      <c r="G122" s="70"/>
      <c r="H122" s="70"/>
      <c r="Z122" s="82"/>
      <c r="AB122" s="1"/>
      <c r="AC122" s="70">
        <f t="shared" si="251"/>
        <v>7</v>
      </c>
      <c r="AD122" s="70">
        <f ca="1">IFERROR(HLOOKUP(ANS!M121,$AN$27:$AS$27,1,FALSE),0)+IFERROR(HLOOKUP(ANS!M121,$AN$37:$AS$37,1,FALSE),0)+IFERROR(HLOOKUP(ANS!M121,$AN$47:$AS$47,1,FALSE),0)+IFERROR(HLOOKUP(ANS!M121,$AN$57:$AS$57,1,FALSE),0)+IFERROR(HLOOKUP(ANS!M121,$AN$67:$AS$67,1,FALSE),0)+IFERROR(HLOOKUP(ANS!M121,$AN$77:$AS$77,1,FALSE),0)+IFERROR(HLOOKUP(ANS!M121,$AN$87:$AS$87,1,FALSE),0)</f>
        <v>41</v>
      </c>
      <c r="AE122" s="70">
        <f ca="1">IF(AD122&gt;=ANS!M121,0,1)</f>
        <v>0</v>
      </c>
      <c r="AF122" s="70" t="str">
        <f ca="1">IF(AE122,ANS!M121,"")</f>
        <v/>
      </c>
      <c r="AG122" s="81" t="str">
        <f ca="1">IFERROR(SMALL($AF$119:$AF$128,ANS!L121),"")</f>
        <v/>
      </c>
      <c r="AH122" s="70"/>
      <c r="AI122" s="70"/>
    </row>
    <row r="123" spans="2:35" x14ac:dyDescent="0.25">
      <c r="B123" s="70">
        <f t="shared" si="250"/>
        <v>5</v>
      </c>
      <c r="C123" s="70">
        <f ca="1">IFERROR(HLOOKUP(ANS!C122,$M$25:$R$25,1,FALSE),0)+IFERROR(HLOOKUP(ANS!C122,$M$35:$R$35,1,FALSE),0)+IFERROR(HLOOKUP(ANS!C122,$M$45:$R$45,1,FALSE),0)+IFERROR(HLOOKUP(ANS!C122,$M$55:$R$55,1,FALSE),0)+IFERROR(HLOOKUP(ANS!C122,$M$65:$R$65,1,FALSE),0)+IFERROR(HLOOKUP(ANS!C122,$M$75:$R$75,1,FALSE),0)+IFERROR(HLOOKUP(ANS!C122,$M$85:$R$85,1,FALSE),0)</f>
        <v>54</v>
      </c>
      <c r="D123" s="70">
        <f ca="1">IF(C123&gt;=ANS!C122,0,1)</f>
        <v>0</v>
      </c>
      <c r="E123" s="70" t="str">
        <f ca="1">IF(D123,ANS!C122,"")</f>
        <v/>
      </c>
      <c r="F123" s="81" t="str">
        <f ca="1">IFERROR(SMALL($E$111:$E$153,ANS!B122),"")</f>
        <v/>
      </c>
      <c r="G123" s="70"/>
      <c r="H123" s="70"/>
      <c r="Z123" s="82"/>
      <c r="AB123" s="1"/>
      <c r="AC123" s="70">
        <f t="shared" si="251"/>
        <v>7</v>
      </c>
      <c r="AD123" s="70">
        <f ca="1">IFERROR(HLOOKUP(ANS!M122,$AN$27:$AS$27,1,FALSE),0)+IFERROR(HLOOKUP(ANS!M122,$AN$37:$AS$37,1,FALSE),0)+IFERROR(HLOOKUP(ANS!M122,$AN$47:$AS$47,1,FALSE),0)+IFERROR(HLOOKUP(ANS!M122,$AN$57:$AS$57,1,FALSE),0)+IFERROR(HLOOKUP(ANS!M122,$AN$67:$AS$67,1,FALSE),0)+IFERROR(HLOOKUP(ANS!M122,$AN$77:$AS$77,1,FALSE),0)+IFERROR(HLOOKUP(ANS!M122,$AN$87:$AS$87,1,FALSE),0)</f>
        <v>66</v>
      </c>
      <c r="AE123" s="70">
        <f ca="1">IF(AD123&gt;=ANS!M122,0,1)</f>
        <v>0</v>
      </c>
      <c r="AF123" s="70" t="str">
        <f ca="1">IF(AE123,ANS!M122,"")</f>
        <v/>
      </c>
      <c r="AG123" s="81" t="str">
        <f ca="1">IFERROR(SMALL($AF$119:$AF$128,ANS!L122),"")</f>
        <v/>
      </c>
      <c r="AH123" s="70"/>
      <c r="AI123" s="70"/>
    </row>
    <row r="124" spans="2:35" x14ac:dyDescent="0.25">
      <c r="B124" s="70">
        <f t="shared" si="250"/>
        <v>5</v>
      </c>
      <c r="C124" s="70">
        <f ca="1">IFERROR(HLOOKUP(ANS!C123,$M$25:$R$25,1,FALSE),0)+IFERROR(HLOOKUP(ANS!C123,$M$35:$R$35,1,FALSE),0)+IFERROR(HLOOKUP(ANS!C123,$M$45:$R$45,1,FALSE),0)+IFERROR(HLOOKUP(ANS!C123,$M$55:$R$55,1,FALSE),0)+IFERROR(HLOOKUP(ANS!C123,$M$65:$R$65,1,FALSE),0)+IFERROR(HLOOKUP(ANS!C123,$M$75:$R$75,1,FALSE),0)+IFERROR(HLOOKUP(ANS!C123,$M$85:$R$85,1,FALSE),0)</f>
        <v>56</v>
      </c>
      <c r="D124" s="70">
        <f ca="1">IF(C124&gt;=ANS!C123,0,1)</f>
        <v>0</v>
      </c>
      <c r="E124" s="70" t="str">
        <f ca="1">IF(D124,ANS!C123,"")</f>
        <v/>
      </c>
      <c r="F124" s="81" t="str">
        <f ca="1">IFERROR(SMALL($E$111:$E$153,ANS!B123),"")</f>
        <v/>
      </c>
      <c r="G124" s="70"/>
      <c r="H124" s="70"/>
      <c r="Z124" s="82"/>
      <c r="AB124" s="1"/>
      <c r="AC124" s="70">
        <f t="shared" si="251"/>
        <v>7</v>
      </c>
      <c r="AD124" s="70">
        <f ca="1">IFERROR(HLOOKUP(ANS!M123,$AN$27:$AS$27,1,FALSE),0)+IFERROR(HLOOKUP(ANS!M123,$AN$37:$AS$37,1,FALSE),0)+IFERROR(HLOOKUP(ANS!M123,$AN$47:$AS$47,1,FALSE),0)+IFERROR(HLOOKUP(ANS!M123,$AN$57:$AS$57,1,FALSE),0)+IFERROR(HLOOKUP(ANS!M123,$AN$67:$AS$67,1,FALSE),0)+IFERROR(HLOOKUP(ANS!M123,$AN$77:$AS$77,1,FALSE),0)+IFERROR(HLOOKUP(ANS!M123,$AN$87:$AS$87,1,FALSE),0)</f>
        <v>74</v>
      </c>
      <c r="AE124" s="70">
        <f ca="1">IF(AD124&gt;=ANS!M123,0,1)</f>
        <v>0</v>
      </c>
      <c r="AF124" s="70" t="str">
        <f ca="1">IF(AE124,ANS!M123,"")</f>
        <v/>
      </c>
      <c r="AG124" s="81" t="str">
        <f ca="1">IFERROR(SMALL($AF$119:$AF$128,ANS!L123),"")</f>
        <v/>
      </c>
      <c r="AH124" s="70"/>
      <c r="AI124" s="70"/>
    </row>
    <row r="125" spans="2:35" x14ac:dyDescent="0.25">
      <c r="B125" s="70">
        <f t="shared" si="250"/>
        <v>5</v>
      </c>
      <c r="C125" s="70">
        <f ca="1">IFERROR(HLOOKUP(ANS!C124,$M$25:$R$25,1,FALSE),0)+IFERROR(HLOOKUP(ANS!C124,$M$35:$R$35,1,FALSE),0)+IFERROR(HLOOKUP(ANS!C124,$M$45:$R$45,1,FALSE),0)+IFERROR(HLOOKUP(ANS!C124,$M$55:$R$55,1,FALSE),0)+IFERROR(HLOOKUP(ANS!C124,$M$65:$R$65,1,FALSE),0)+IFERROR(HLOOKUP(ANS!C124,$M$75:$R$75,1,FALSE),0)+IFERROR(HLOOKUP(ANS!C124,$M$85:$R$85,1,FALSE),0)</f>
        <v>61</v>
      </c>
      <c r="D125" s="70">
        <f ca="1">IF(C125&gt;=ANS!C124,0,1)</f>
        <v>0</v>
      </c>
      <c r="E125" s="70" t="str">
        <f ca="1">IF(D125,ANS!C124,"")</f>
        <v/>
      </c>
      <c r="F125" s="81" t="str">
        <f ca="1">IFERROR(SMALL($E$111:$E$153,ANS!B124),"")</f>
        <v/>
      </c>
      <c r="G125" s="70"/>
      <c r="H125" s="70"/>
      <c r="Z125" s="82"/>
      <c r="AB125" s="1"/>
      <c r="AC125" s="70">
        <f t="shared" si="251"/>
        <v>7</v>
      </c>
      <c r="AD125" s="70">
        <f ca="1">IFERROR(HLOOKUP(ANS!M124,$AN$27:$AS$27,1,FALSE),0)+IFERROR(HLOOKUP(ANS!M124,$AN$37:$AS$37,1,FALSE),0)+IFERROR(HLOOKUP(ANS!M124,$AN$47:$AS$47,1,FALSE),0)+IFERROR(HLOOKUP(ANS!M124,$AN$57:$AS$57,1,FALSE),0)+IFERROR(HLOOKUP(ANS!M124,$AN$67:$AS$67,1,FALSE),0)+IFERROR(HLOOKUP(ANS!M124,$AN$77:$AS$77,1,FALSE),0)+IFERROR(HLOOKUP(ANS!M124,$AN$87:$AS$87,1,FALSE),0)</f>
        <v>101</v>
      </c>
      <c r="AE125" s="70">
        <f ca="1">IF(AD125&gt;=ANS!M124,0,1)</f>
        <v>0</v>
      </c>
      <c r="AF125" s="70" t="str">
        <f ca="1">IF(AE125,ANS!M124,"")</f>
        <v/>
      </c>
      <c r="AG125" s="81" t="str">
        <f ca="1">IFERROR(SMALL($AF$119:$AF$128,ANS!L124),"")</f>
        <v/>
      </c>
      <c r="AH125" s="70"/>
      <c r="AI125" s="70"/>
    </row>
    <row r="126" spans="2:35" x14ac:dyDescent="0.25">
      <c r="B126" s="70">
        <f t="shared" si="250"/>
        <v>5</v>
      </c>
      <c r="C126" s="70">
        <f ca="1">IFERROR(HLOOKUP(ANS!C125,$M$25:$R$25,1,FALSE),0)+IFERROR(HLOOKUP(ANS!C125,$M$35:$R$35,1,FALSE),0)+IFERROR(HLOOKUP(ANS!C125,$M$45:$R$45,1,FALSE),0)+IFERROR(HLOOKUP(ANS!C125,$M$55:$R$55,1,FALSE),0)+IFERROR(HLOOKUP(ANS!C125,$M$65:$R$65,1,FALSE),0)+IFERROR(HLOOKUP(ANS!C125,$M$75:$R$75,1,FALSE),0)+IFERROR(HLOOKUP(ANS!C125,$M$85:$R$85,1,FALSE),0)</f>
        <v>62</v>
      </c>
      <c r="D126" s="70">
        <f ca="1">IF(C126&gt;=ANS!C125,0,1)</f>
        <v>0</v>
      </c>
      <c r="E126" s="70" t="str">
        <f ca="1">IF(D126,ANS!C125,"")</f>
        <v/>
      </c>
      <c r="F126" s="81" t="str">
        <f ca="1">IFERROR(SMALL($E$111:$E$153,ANS!B125),"")</f>
        <v/>
      </c>
      <c r="G126" s="70"/>
      <c r="H126" s="70"/>
      <c r="Z126" s="82"/>
      <c r="AB126" s="1"/>
      <c r="AC126" s="70">
        <f t="shared" si="251"/>
        <v>7</v>
      </c>
      <c r="AD126" s="70">
        <f ca="1">IFERROR(HLOOKUP(ANS!M125,$AN$27:$AS$27,1,FALSE),0)+IFERROR(HLOOKUP(ANS!M125,$AN$37:$AS$37,1,FALSE),0)+IFERROR(HLOOKUP(ANS!M125,$AN$47:$AS$47,1,FALSE),0)+IFERROR(HLOOKUP(ANS!M125,$AN$57:$AS$57,1,FALSE),0)+IFERROR(HLOOKUP(ANS!M125,$AN$67:$AS$67,1,FALSE),0)+IFERROR(HLOOKUP(ANS!M125,$AN$77:$AS$77,1,FALSE),0)+IFERROR(HLOOKUP(ANS!M125,$AN$87:$AS$87,1,FALSE),0)</f>
        <v>0</v>
      </c>
      <c r="AE126" s="70">
        <f ca="1">IF(AD126&gt;=ANS!M125,0,1)</f>
        <v>1</v>
      </c>
      <c r="AF126" s="70">
        <f ca="1">IF(AE126,ANS!M125,"")</f>
        <v>103</v>
      </c>
      <c r="AG126" s="81" t="str">
        <f ca="1">IFERROR(SMALL($AF$119:$AF$128,ANS!L125),"")</f>
        <v/>
      </c>
      <c r="AH126" s="70"/>
      <c r="AI126" s="70"/>
    </row>
    <row r="127" spans="2:35" x14ac:dyDescent="0.25">
      <c r="B127" s="70">
        <f t="shared" si="250"/>
        <v>5</v>
      </c>
      <c r="C127" s="70">
        <f ca="1">IFERROR(HLOOKUP(ANS!C126,$M$25:$R$25,1,FALSE),0)+IFERROR(HLOOKUP(ANS!C126,$M$35:$R$35,1,FALSE),0)+IFERROR(HLOOKUP(ANS!C126,$M$45:$R$45,1,FALSE),0)+IFERROR(HLOOKUP(ANS!C126,$M$55:$R$55,1,FALSE),0)+IFERROR(HLOOKUP(ANS!C126,$M$65:$R$65,1,FALSE),0)+IFERROR(HLOOKUP(ANS!C126,$M$75:$R$75,1,FALSE),0)+IFERROR(HLOOKUP(ANS!C126,$M$85:$R$85,1,FALSE),0)</f>
        <v>64</v>
      </c>
      <c r="D127" s="70">
        <f ca="1">IF(C127&gt;=ANS!C126,0,1)</f>
        <v>0</v>
      </c>
      <c r="E127" s="70" t="str">
        <f ca="1">IF(D127,ANS!C126,"")</f>
        <v/>
      </c>
      <c r="F127" s="81" t="str">
        <f ca="1">IFERROR(SMALL($E$111:$E$153,ANS!B126),"")</f>
        <v/>
      </c>
      <c r="G127" s="70"/>
      <c r="H127" s="70"/>
      <c r="Z127" s="82"/>
      <c r="AB127" s="1"/>
      <c r="AC127" s="70">
        <f t="shared" si="251"/>
        <v>7</v>
      </c>
      <c r="AD127" s="70">
        <f ca="1">IFERROR(HLOOKUP(ANS!M126,$AN$27:$AS$27,1,FALSE),0)+IFERROR(HLOOKUP(ANS!M126,$AN$37:$AS$37,1,FALSE),0)+IFERROR(HLOOKUP(ANS!M126,$AN$47:$AS$47,1,FALSE),0)+IFERROR(HLOOKUP(ANS!M126,$AN$57:$AS$57,1,FALSE),0)+IFERROR(HLOOKUP(ANS!M126,$AN$67:$AS$67,1,FALSE),0)+IFERROR(HLOOKUP(ANS!M126,$AN$77:$AS$77,1,FALSE),0)+IFERROR(HLOOKUP(ANS!M126,$AN$87:$AS$87,1,FALSE),0)</f>
        <v>112</v>
      </c>
      <c r="AE127" s="70">
        <f ca="1">IF(AD127&gt;=ANS!M126,0,1)</f>
        <v>0</v>
      </c>
      <c r="AF127" s="70" t="str">
        <f ca="1">IF(AE127,ANS!M126,"")</f>
        <v/>
      </c>
      <c r="AG127" s="81" t="str">
        <f ca="1">IFERROR(SMALL($AF$119:$AF$128,ANS!L126),"")</f>
        <v/>
      </c>
      <c r="AH127" s="70"/>
      <c r="AI127" s="70"/>
    </row>
    <row r="128" spans="2:35" x14ac:dyDescent="0.25">
      <c r="B128" s="70">
        <f t="shared" si="250"/>
        <v>5</v>
      </c>
      <c r="C128" s="70">
        <f ca="1">IFERROR(HLOOKUP(ANS!C127,$M$25:$R$25,1,FALSE),0)+IFERROR(HLOOKUP(ANS!C127,$M$35:$R$35,1,FALSE),0)+IFERROR(HLOOKUP(ANS!C127,$M$45:$R$45,1,FALSE),0)+IFERROR(HLOOKUP(ANS!C127,$M$55:$R$55,1,FALSE),0)+IFERROR(HLOOKUP(ANS!C127,$M$65:$R$65,1,FALSE),0)+IFERROR(HLOOKUP(ANS!C127,$M$75:$R$75,1,FALSE),0)+IFERROR(HLOOKUP(ANS!C127,$M$85:$R$85,1,FALSE),0)</f>
        <v>67</v>
      </c>
      <c r="D128" s="70">
        <f ca="1">IF(C128&gt;=ANS!C127,0,1)</f>
        <v>0</v>
      </c>
      <c r="E128" s="70" t="str">
        <f ca="1">IF(D128,ANS!C127,"")</f>
        <v/>
      </c>
      <c r="F128" s="81" t="str">
        <f ca="1">IFERROR(SMALL($E$111:$E$153,ANS!B127),"")</f>
        <v/>
      </c>
      <c r="G128" s="70"/>
      <c r="H128" s="70"/>
      <c r="Z128" s="82"/>
      <c r="AB128" s="1"/>
      <c r="AC128" s="71">
        <f t="shared" si="251"/>
        <v>7</v>
      </c>
      <c r="AD128" s="71">
        <f ca="1">IFERROR(HLOOKUP(ANS!M127,$AN$27:$AS$27,1,FALSE),0)+IFERROR(HLOOKUP(ANS!M127,$AN$37:$AS$37,1,FALSE),0)+IFERROR(HLOOKUP(ANS!M127,$AN$47:$AS$47,1,FALSE),0)+IFERROR(HLOOKUP(ANS!M127,$AN$57:$AS$57,1,FALSE),0)+IFERROR(HLOOKUP(ANS!M127,$AN$67:$AS$67,1,FALSE),0)+IFERROR(HLOOKUP(ANS!M127,$AN$77:$AS$77,1,FALSE),0)+IFERROR(HLOOKUP(ANS!M127,$AN$87:$AS$87,1,FALSE),0)</f>
        <v>118</v>
      </c>
      <c r="AE128" s="71">
        <f ca="1">IF(AD128&gt;=ANS!M127,0,1)</f>
        <v>0</v>
      </c>
      <c r="AF128" s="71" t="str">
        <f ca="1">IF(AE128,ANS!M127,"")</f>
        <v/>
      </c>
      <c r="AG128" s="45" t="str">
        <f ca="1">IFERROR(SMALL($AF$119:$AF$128,ANS!L127),"")</f>
        <v/>
      </c>
      <c r="AH128" s="71"/>
      <c r="AI128" s="71"/>
    </row>
    <row r="129" spans="2:35" x14ac:dyDescent="0.25">
      <c r="B129" s="70">
        <f t="shared" si="250"/>
        <v>5</v>
      </c>
      <c r="C129" s="70">
        <f ca="1">IFERROR(HLOOKUP(ANS!C128,$M$25:$R$25,1,FALSE),0)+IFERROR(HLOOKUP(ANS!C128,$M$35:$R$35,1,FALSE),0)+IFERROR(HLOOKUP(ANS!C128,$M$45:$R$45,1,FALSE),0)+IFERROR(HLOOKUP(ANS!C128,$M$55:$R$55,1,FALSE),0)+IFERROR(HLOOKUP(ANS!C128,$M$65:$R$65,1,FALSE),0)+IFERROR(HLOOKUP(ANS!C128,$M$75:$R$75,1,FALSE),0)+IFERROR(HLOOKUP(ANS!C128,$M$85:$R$85,1,FALSE),0)</f>
        <v>69</v>
      </c>
      <c r="D129" s="70">
        <f ca="1">IF(C129&gt;=ANS!C128,0,1)</f>
        <v>0</v>
      </c>
      <c r="E129" s="70" t="str">
        <f ca="1">IF(D129,ANS!C128,"")</f>
        <v/>
      </c>
      <c r="F129" s="81" t="str">
        <f ca="1">IFERROR(SMALL($E$111:$E$153,ANS!B128),"")</f>
        <v/>
      </c>
      <c r="G129" s="70"/>
      <c r="H129" s="70"/>
      <c r="Z129" s="82"/>
      <c r="AB129" s="1"/>
      <c r="AC129" s="71">
        <v>9</v>
      </c>
      <c r="AD129" s="71">
        <f ca="1">IFERROR(HLOOKUP(ANS!M128,$AN$29:$AS$29,1,FALSE),0)+IFERROR(HLOOKUP(ANS!M128,$AN$39:$AS$39,1,FALSE),0)+IFERROR(HLOOKUP(ANS!M128,$AN$49:$AS$49,1,FALSE),0)+IFERROR(HLOOKUP(ANS!M128,$AN$59:$AS$59,1,FALSE),0)+IFERROR(HLOOKUP(ANS!M128,$AN$69:$AS$69,1,FALSE),0)+IFERROR(HLOOKUP(ANS!M128,$AN$79:$AS$79,1,FALSE),0)+IFERROR(HLOOKUP(ANS!M128,$AN$89:$AS$89,1,FALSE),0)</f>
        <v>122</v>
      </c>
      <c r="AE129" s="71">
        <f ca="1">IF(AD129&gt;=ANS!M128,0,1)</f>
        <v>0</v>
      </c>
      <c r="AF129" s="71" t="str">
        <f ca="1">IF(AE129,ANS!M128,"")</f>
        <v/>
      </c>
      <c r="AG129" s="45" t="str">
        <f ca="1">IFERROR(SMALL($AF$129,ANS!L128),"")</f>
        <v/>
      </c>
      <c r="AH129" s="71">
        <f ca="1">COUNT(AG129)</f>
        <v>0</v>
      </c>
      <c r="AI129" s="34">
        <f ca="1">AH129-AM99</f>
        <v>0</v>
      </c>
    </row>
    <row r="130" spans="2:35" x14ac:dyDescent="0.25">
      <c r="B130" s="70">
        <f t="shared" si="250"/>
        <v>5</v>
      </c>
      <c r="C130" s="70">
        <f ca="1">IFERROR(HLOOKUP(ANS!C129,$M$25:$R$25,1,FALSE),0)+IFERROR(HLOOKUP(ANS!C129,$M$35:$R$35,1,FALSE),0)+IFERROR(HLOOKUP(ANS!C129,$M$45:$R$45,1,FALSE),0)+IFERROR(HLOOKUP(ANS!C129,$M$55:$R$55,1,FALSE),0)+IFERROR(HLOOKUP(ANS!C129,$M$65:$R$65,1,FALSE),0)+IFERROR(HLOOKUP(ANS!C129,$M$75:$R$75,1,FALSE),0)+IFERROR(HLOOKUP(ANS!C129,$M$85:$R$85,1,FALSE),0)</f>
        <v>73</v>
      </c>
      <c r="D130" s="70">
        <f ca="1">IF(C130&gt;=ANS!C129,0,1)</f>
        <v>0</v>
      </c>
      <c r="E130" s="70" t="str">
        <f ca="1">IF(D130,ANS!C129,"")</f>
        <v/>
      </c>
      <c r="F130" s="81" t="str">
        <f ca="1">IFERROR(SMALL($E$111:$E$153,ANS!B129),"")</f>
        <v/>
      </c>
      <c r="G130" s="70"/>
      <c r="H130" s="70"/>
      <c r="Z130" s="82"/>
    </row>
    <row r="131" spans="2:35" x14ac:dyDescent="0.25">
      <c r="B131" s="70">
        <f t="shared" si="250"/>
        <v>5</v>
      </c>
      <c r="C131" s="70">
        <f ca="1">IFERROR(HLOOKUP(ANS!C130,$M$25:$R$25,1,FALSE),0)+IFERROR(HLOOKUP(ANS!C130,$M$35:$R$35,1,FALSE),0)+IFERROR(HLOOKUP(ANS!C130,$M$45:$R$45,1,FALSE),0)+IFERROR(HLOOKUP(ANS!C130,$M$55:$R$55,1,FALSE),0)+IFERROR(HLOOKUP(ANS!C130,$M$65:$R$65,1,FALSE),0)+IFERROR(HLOOKUP(ANS!C130,$M$75:$R$75,1,FALSE),0)+IFERROR(HLOOKUP(ANS!C130,$M$85:$R$85,1,FALSE),0)</f>
        <v>75</v>
      </c>
      <c r="D131" s="70">
        <f ca="1">IF(C131&gt;=ANS!C130,0,1)</f>
        <v>0</v>
      </c>
      <c r="E131" s="70" t="str">
        <f ca="1">IF(D131,ANS!C130,"")</f>
        <v/>
      </c>
      <c r="F131" s="81" t="str">
        <f ca="1">IFERROR(SMALL($E$111:$E$153,ANS!B130),"")</f>
        <v/>
      </c>
      <c r="G131" s="70"/>
      <c r="H131" s="70"/>
      <c r="Z131" s="82"/>
    </row>
    <row r="132" spans="2:35" x14ac:dyDescent="0.25">
      <c r="B132" s="70">
        <f t="shared" si="250"/>
        <v>5</v>
      </c>
      <c r="C132" s="70">
        <f ca="1">IFERROR(HLOOKUP(ANS!C131,$M$25:$R$25,1,FALSE),0)+IFERROR(HLOOKUP(ANS!C131,$M$35:$R$35,1,FALSE),0)+IFERROR(HLOOKUP(ANS!C131,$M$45:$R$45,1,FALSE),0)+IFERROR(HLOOKUP(ANS!C131,$M$55:$R$55,1,FALSE),0)+IFERROR(HLOOKUP(ANS!C131,$M$65:$R$65,1,FALSE),0)+IFERROR(HLOOKUP(ANS!C131,$M$75:$R$75,1,FALSE),0)+IFERROR(HLOOKUP(ANS!C131,$M$85:$R$85,1,FALSE),0)</f>
        <v>87</v>
      </c>
      <c r="D132" s="70">
        <f ca="1">IF(C132&gt;=ANS!C131,0,1)</f>
        <v>0</v>
      </c>
      <c r="E132" s="70" t="str">
        <f ca="1">IF(D132,ANS!C131,"")</f>
        <v/>
      </c>
      <c r="F132" s="81" t="str">
        <f ca="1">IFERROR(SMALL($E$111:$E$153,ANS!B131),"")</f>
        <v/>
      </c>
      <c r="G132" s="70"/>
      <c r="H132" s="70"/>
      <c r="Z132" s="82"/>
    </row>
    <row r="133" spans="2:35" x14ac:dyDescent="0.25">
      <c r="B133" s="70">
        <f t="shared" si="250"/>
        <v>5</v>
      </c>
      <c r="C133" s="70">
        <f ca="1">IFERROR(HLOOKUP(ANS!C132,$M$25:$R$25,1,FALSE),0)+IFERROR(HLOOKUP(ANS!C132,$M$35:$R$35,1,FALSE),0)+IFERROR(HLOOKUP(ANS!C132,$M$45:$R$45,1,FALSE),0)+IFERROR(HLOOKUP(ANS!C132,$M$55:$R$55,1,FALSE),0)+IFERROR(HLOOKUP(ANS!C132,$M$65:$R$65,1,FALSE),0)+IFERROR(HLOOKUP(ANS!C132,$M$75:$R$75,1,FALSE),0)+IFERROR(HLOOKUP(ANS!C132,$M$85:$R$85,1,FALSE),0)</f>
        <v>90</v>
      </c>
      <c r="D133" s="70">
        <f ca="1">IF(C133&gt;=ANS!C132,0,1)</f>
        <v>0</v>
      </c>
      <c r="E133" s="70" t="str">
        <f ca="1">IF(D133,ANS!C132,"")</f>
        <v/>
      </c>
      <c r="F133" s="81" t="str">
        <f ca="1">IFERROR(SMALL($E$111:$E$153,ANS!B132),"")</f>
        <v/>
      </c>
      <c r="G133" s="70"/>
      <c r="H133" s="70"/>
      <c r="Z133" s="82"/>
    </row>
    <row r="134" spans="2:35" x14ac:dyDescent="0.25">
      <c r="B134" s="70">
        <f t="shared" si="250"/>
        <v>5</v>
      </c>
      <c r="C134" s="70">
        <f ca="1">IFERROR(HLOOKUP(ANS!C133,$M$25:$R$25,1,FALSE),0)+IFERROR(HLOOKUP(ANS!C133,$M$35:$R$35,1,FALSE),0)+IFERROR(HLOOKUP(ANS!C133,$M$45:$R$45,1,FALSE),0)+IFERROR(HLOOKUP(ANS!C133,$M$55:$R$55,1,FALSE),0)+IFERROR(HLOOKUP(ANS!C133,$M$65:$R$65,1,FALSE),0)+IFERROR(HLOOKUP(ANS!C133,$M$75:$R$75,1,FALSE),0)+IFERROR(HLOOKUP(ANS!C133,$M$85:$R$85,1,FALSE),0)</f>
        <v>114</v>
      </c>
      <c r="D134" s="70">
        <f ca="1">IF(C134&gt;=ANS!C133,0,1)</f>
        <v>0</v>
      </c>
      <c r="E134" s="70" t="str">
        <f ca="1">IF(D134,ANS!C133,"")</f>
        <v/>
      </c>
      <c r="F134" s="81" t="str">
        <f ca="1">IFERROR(SMALL($E$111:$E$153,ANS!B133),"")</f>
        <v/>
      </c>
      <c r="G134" s="70"/>
      <c r="H134" s="70"/>
      <c r="Z134" s="82"/>
    </row>
    <row r="135" spans="2:35" x14ac:dyDescent="0.25">
      <c r="B135" s="70">
        <f t="shared" si="250"/>
        <v>5</v>
      </c>
      <c r="C135" s="70">
        <f ca="1">IFERROR(HLOOKUP(ANS!C134,$M$25:$R$25,1,FALSE),0)+IFERROR(HLOOKUP(ANS!C134,$M$35:$R$35,1,FALSE),0)+IFERROR(HLOOKUP(ANS!C134,$M$45:$R$45,1,FALSE),0)+IFERROR(HLOOKUP(ANS!C134,$M$55:$R$55,1,FALSE),0)+IFERROR(HLOOKUP(ANS!C134,$M$65:$R$65,1,FALSE),0)+IFERROR(HLOOKUP(ANS!C134,$M$75:$R$75,1,FALSE),0)+IFERROR(HLOOKUP(ANS!C134,$M$85:$R$85,1,FALSE),0)</f>
        <v>0</v>
      </c>
      <c r="D135" s="70">
        <f ca="1">IF(C135&gt;=ANS!C134,0,1)</f>
        <v>1</v>
      </c>
      <c r="E135" s="70">
        <f ca="1">IF(D135,ANS!C134,"")</f>
        <v>115</v>
      </c>
      <c r="F135" s="81" t="str">
        <f ca="1">IFERROR(SMALL($E$111:$E$153,ANS!B134),"")</f>
        <v/>
      </c>
      <c r="G135" s="70"/>
      <c r="H135" s="70"/>
      <c r="Z135" s="82"/>
    </row>
    <row r="136" spans="2:35" x14ac:dyDescent="0.25">
      <c r="B136" s="70">
        <f t="shared" si="250"/>
        <v>5</v>
      </c>
      <c r="C136" s="70">
        <f ca="1">IFERROR(HLOOKUP(ANS!C135,$M$25:$R$25,1,FALSE),0)+IFERROR(HLOOKUP(ANS!C135,$M$35:$R$35,1,FALSE),0)+IFERROR(HLOOKUP(ANS!C135,$M$45:$R$45,1,FALSE),0)+IFERROR(HLOOKUP(ANS!C135,$M$55:$R$55,1,FALSE),0)+IFERROR(HLOOKUP(ANS!C135,$M$65:$R$65,1,FALSE),0)+IFERROR(HLOOKUP(ANS!C135,$M$75:$R$75,1,FALSE),0)+IFERROR(HLOOKUP(ANS!C135,$M$85:$R$85,1,FALSE),0)</f>
        <v>0</v>
      </c>
      <c r="D136" s="70">
        <f ca="1">IF(C136&gt;=ANS!C135,0,1)</f>
        <v>1</v>
      </c>
      <c r="E136" s="70">
        <f ca="1">IF(D136,ANS!C135,"")</f>
        <v>118</v>
      </c>
      <c r="F136" s="81" t="str">
        <f ca="1">IFERROR(SMALL($E$111:$E$153,ANS!B135),"")</f>
        <v/>
      </c>
      <c r="G136" s="70"/>
      <c r="H136" s="70"/>
      <c r="Z136" s="82"/>
    </row>
    <row r="137" spans="2:35" x14ac:dyDescent="0.25">
      <c r="B137" s="70">
        <f t="shared" si="250"/>
        <v>5</v>
      </c>
      <c r="C137" s="70">
        <f ca="1">IFERROR(HLOOKUP(ANS!C136,$M$25:$R$25,1,FALSE),0)+IFERROR(HLOOKUP(ANS!C136,$M$35:$R$35,1,FALSE),0)+IFERROR(HLOOKUP(ANS!C136,$M$45:$R$45,1,FALSE),0)+IFERROR(HLOOKUP(ANS!C136,$M$55:$R$55,1,FALSE),0)+IFERROR(HLOOKUP(ANS!C136,$M$65:$R$65,1,FALSE),0)+IFERROR(HLOOKUP(ANS!C136,$M$75:$R$75,1,FALSE),0)+IFERROR(HLOOKUP(ANS!C136,$M$85:$R$85,1,FALSE),0)</f>
        <v>119</v>
      </c>
      <c r="D137" s="70">
        <f ca="1">IF(C137&gt;=ANS!C136,0,1)</f>
        <v>0</v>
      </c>
      <c r="E137" s="70" t="str">
        <f ca="1">IF(D137,ANS!C136,"")</f>
        <v/>
      </c>
      <c r="F137" s="81" t="str">
        <f ca="1">IFERROR(SMALL($E$111:$E$153,ANS!B136),"")</f>
        <v/>
      </c>
      <c r="G137" s="70"/>
      <c r="H137" s="70"/>
      <c r="Z137" s="82"/>
    </row>
    <row r="138" spans="2:35" x14ac:dyDescent="0.25">
      <c r="B138" s="70">
        <f t="shared" si="250"/>
        <v>5</v>
      </c>
      <c r="C138" s="70">
        <f ca="1">IFERROR(HLOOKUP(ANS!C137,$M$25:$R$25,1,FALSE),0)+IFERROR(HLOOKUP(ANS!C137,$M$35:$R$35,1,FALSE),0)+IFERROR(HLOOKUP(ANS!C137,$M$45:$R$45,1,FALSE),0)+IFERROR(HLOOKUP(ANS!C137,$M$55:$R$55,1,FALSE),0)+IFERROR(HLOOKUP(ANS!C137,$M$65:$R$65,1,FALSE),0)+IFERROR(HLOOKUP(ANS!C137,$M$75:$R$75,1,FALSE),0)+IFERROR(HLOOKUP(ANS!C137,$M$85:$R$85,1,FALSE),0)</f>
        <v>120</v>
      </c>
      <c r="D138" s="70">
        <f ca="1">IF(C138&gt;=ANS!C137,0,1)</f>
        <v>0</v>
      </c>
      <c r="E138" s="70" t="str">
        <f ca="1">IF(D138,ANS!C137,"")</f>
        <v/>
      </c>
      <c r="F138" s="81" t="str">
        <f ca="1">IFERROR(SMALL($E$111:$E$153,ANS!B137),"")</f>
        <v/>
      </c>
      <c r="G138" s="70"/>
      <c r="H138" s="70"/>
      <c r="Z138" s="82"/>
    </row>
    <row r="139" spans="2:35" x14ac:dyDescent="0.25">
      <c r="B139" s="70">
        <f t="shared" si="250"/>
        <v>5</v>
      </c>
      <c r="C139" s="70">
        <f ca="1">IFERROR(HLOOKUP(ANS!C138,$M$25:$R$25,1,FALSE),0)+IFERROR(HLOOKUP(ANS!C138,$M$35:$R$35,1,FALSE),0)+IFERROR(HLOOKUP(ANS!C138,$M$45:$R$45,1,FALSE),0)+IFERROR(HLOOKUP(ANS!C138,$M$55:$R$55,1,FALSE),0)+IFERROR(HLOOKUP(ANS!C138,$M$65:$R$65,1,FALSE),0)+IFERROR(HLOOKUP(ANS!C138,$M$75:$R$75,1,FALSE),0)+IFERROR(HLOOKUP(ANS!C138,$M$85:$R$85,1,FALSE),0)</f>
        <v>124</v>
      </c>
      <c r="D139" s="70">
        <f ca="1">IF(C139&gt;=ANS!C138,0,1)</f>
        <v>0</v>
      </c>
      <c r="E139" s="70" t="str">
        <f ca="1">IF(D139,ANS!C138,"")</f>
        <v/>
      </c>
      <c r="F139" s="81" t="str">
        <f ca="1">IFERROR(SMALL($E$111:$E$153,ANS!B138),"")</f>
        <v/>
      </c>
      <c r="G139" s="70"/>
      <c r="H139" s="70"/>
      <c r="Z139" s="82"/>
    </row>
    <row r="140" spans="2:35" x14ac:dyDescent="0.25">
      <c r="B140" s="70">
        <f t="shared" si="250"/>
        <v>5</v>
      </c>
      <c r="C140" s="70">
        <f ca="1">IFERROR(HLOOKUP(ANS!C139,$M$25:$R$25,1,FALSE),0)+IFERROR(HLOOKUP(ANS!C139,$M$35:$R$35,1,FALSE),0)+IFERROR(HLOOKUP(ANS!C139,$M$45:$R$45,1,FALSE),0)+IFERROR(HLOOKUP(ANS!C139,$M$55:$R$55,1,FALSE),0)+IFERROR(HLOOKUP(ANS!C139,$M$65:$R$65,1,FALSE),0)+IFERROR(HLOOKUP(ANS!C139,$M$75:$R$75,1,FALSE),0)+IFERROR(HLOOKUP(ANS!C139,$M$85:$R$85,1,FALSE),0)</f>
        <v>0</v>
      </c>
      <c r="D140" s="70">
        <f ca="1">IF(C140&gt;=ANS!C139,0,1)</f>
        <v>1</v>
      </c>
      <c r="E140" s="70">
        <f ca="1">IF(D140,ANS!C139,"")</f>
        <v>127</v>
      </c>
      <c r="F140" s="81" t="str">
        <f ca="1">IFERROR(SMALL($E$111:$E$153,ANS!B139),"")</f>
        <v/>
      </c>
      <c r="G140" s="70"/>
      <c r="H140" s="70"/>
      <c r="Z140" s="82"/>
    </row>
    <row r="141" spans="2:35" x14ac:dyDescent="0.25">
      <c r="B141" s="70">
        <f t="shared" si="250"/>
        <v>5</v>
      </c>
      <c r="C141" s="70">
        <f ca="1">IFERROR(HLOOKUP(ANS!C140,$M$25:$R$25,1,FALSE),0)+IFERROR(HLOOKUP(ANS!C140,$M$35:$R$35,1,FALSE),0)+IFERROR(HLOOKUP(ANS!C140,$M$45:$R$45,1,FALSE),0)+IFERROR(HLOOKUP(ANS!C140,$M$55:$R$55,1,FALSE),0)+IFERROR(HLOOKUP(ANS!C140,$M$65:$R$65,1,FALSE),0)+IFERROR(HLOOKUP(ANS!C140,$M$75:$R$75,1,FALSE),0)+IFERROR(HLOOKUP(ANS!C140,$M$85:$R$85,1,FALSE),0)</f>
        <v>0</v>
      </c>
      <c r="D141" s="70">
        <f ca="1">IF(C141&gt;=ANS!C140,0,1)</f>
        <v>1</v>
      </c>
      <c r="E141" s="70">
        <f ca="1">IF(D141,ANS!C140,"")</f>
        <v>130</v>
      </c>
      <c r="F141" s="81" t="str">
        <f ca="1">IFERROR(SMALL($E$111:$E$153,ANS!B140),"")</f>
        <v/>
      </c>
      <c r="G141" s="70"/>
      <c r="H141" s="70"/>
      <c r="Z141" s="82"/>
    </row>
    <row r="142" spans="2:35" x14ac:dyDescent="0.25">
      <c r="B142" s="70">
        <f t="shared" si="250"/>
        <v>5</v>
      </c>
      <c r="C142" s="70">
        <f ca="1">IFERROR(HLOOKUP(ANS!C141,$M$25:$R$25,1,FALSE),0)+IFERROR(HLOOKUP(ANS!C141,$M$35:$R$35,1,FALSE),0)+IFERROR(HLOOKUP(ANS!C141,$M$45:$R$45,1,FALSE),0)+IFERROR(HLOOKUP(ANS!C141,$M$55:$R$55,1,FALSE),0)+IFERROR(HLOOKUP(ANS!C141,$M$65:$R$65,1,FALSE),0)+IFERROR(HLOOKUP(ANS!C141,$M$75:$R$75,1,FALSE),0)+IFERROR(HLOOKUP(ANS!C141,$M$85:$R$85,1,FALSE),0)</f>
        <v>131</v>
      </c>
      <c r="D142" s="70">
        <f ca="1">IF(C142&gt;=ANS!C141,0,1)</f>
        <v>0</v>
      </c>
      <c r="E142" s="70" t="str">
        <f ca="1">IF(D142,ANS!C141,"")</f>
        <v/>
      </c>
      <c r="F142" s="81" t="str">
        <f ca="1">IFERROR(SMALL($E$111:$E$153,ANS!B141),"")</f>
        <v/>
      </c>
      <c r="G142" s="70"/>
      <c r="H142" s="70"/>
      <c r="Z142" s="82"/>
    </row>
    <row r="143" spans="2:35" x14ac:dyDescent="0.25">
      <c r="B143" s="70">
        <f t="shared" si="250"/>
        <v>5</v>
      </c>
      <c r="C143" s="70">
        <f ca="1">IFERROR(HLOOKUP(ANS!C142,$M$25:$R$25,1,FALSE),0)+IFERROR(HLOOKUP(ANS!C142,$M$35:$R$35,1,FALSE),0)+IFERROR(HLOOKUP(ANS!C142,$M$45:$R$45,1,FALSE),0)+IFERROR(HLOOKUP(ANS!C142,$M$55:$R$55,1,FALSE),0)+IFERROR(HLOOKUP(ANS!C142,$M$65:$R$65,1,FALSE),0)+IFERROR(HLOOKUP(ANS!C142,$M$75:$R$75,1,FALSE),0)+IFERROR(HLOOKUP(ANS!C142,$M$85:$R$85,1,FALSE),0)</f>
        <v>136</v>
      </c>
      <c r="D143" s="70">
        <f ca="1">IF(C143&gt;=ANS!C142,0,1)</f>
        <v>0</v>
      </c>
      <c r="E143" s="70" t="str">
        <f ca="1">IF(D143,ANS!C142,"")</f>
        <v/>
      </c>
      <c r="F143" s="81" t="str">
        <f ca="1">IFERROR(SMALL($E$111:$E$153,ANS!B142),"")</f>
        <v/>
      </c>
      <c r="G143" s="70"/>
      <c r="H143" s="70"/>
      <c r="Z143" s="82"/>
    </row>
    <row r="144" spans="2:35" x14ac:dyDescent="0.25">
      <c r="B144" s="70">
        <f t="shared" si="250"/>
        <v>5</v>
      </c>
      <c r="C144" s="70">
        <f ca="1">IFERROR(HLOOKUP(ANS!C143,$M$25:$R$25,1,FALSE),0)+IFERROR(HLOOKUP(ANS!C143,$M$35:$R$35,1,FALSE),0)+IFERROR(HLOOKUP(ANS!C143,$M$45:$R$45,1,FALSE),0)+IFERROR(HLOOKUP(ANS!C143,$M$55:$R$55,1,FALSE),0)+IFERROR(HLOOKUP(ANS!C143,$M$65:$R$65,1,FALSE),0)+IFERROR(HLOOKUP(ANS!C143,$M$75:$R$75,1,FALSE),0)+IFERROR(HLOOKUP(ANS!C143,$M$85:$R$85,1,FALSE),0)</f>
        <v>0</v>
      </c>
      <c r="D144" s="70">
        <f ca="1">IF(C144&gt;=ANS!C143,0,1)</f>
        <v>1</v>
      </c>
      <c r="E144" s="70">
        <f ca="1">IF(D144,ANS!C143,"")</f>
        <v>138</v>
      </c>
      <c r="F144" s="81" t="str">
        <f ca="1">IFERROR(SMALL($E$111:$E$153,ANS!B143),"")</f>
        <v/>
      </c>
      <c r="G144" s="70"/>
      <c r="H144" s="70"/>
      <c r="Z144" s="82"/>
    </row>
    <row r="145" spans="2:26" x14ac:dyDescent="0.25">
      <c r="B145" s="70">
        <f t="shared" si="250"/>
        <v>5</v>
      </c>
      <c r="C145" s="70">
        <f ca="1">IFERROR(HLOOKUP(ANS!C144,$M$25:$R$25,1,FALSE),0)+IFERROR(HLOOKUP(ANS!C144,$M$35:$R$35,1,FALSE),0)+IFERROR(HLOOKUP(ANS!C144,$M$45:$R$45,1,FALSE),0)+IFERROR(HLOOKUP(ANS!C144,$M$55:$R$55,1,FALSE),0)+IFERROR(HLOOKUP(ANS!C144,$M$65:$R$65,1,FALSE),0)+IFERROR(HLOOKUP(ANS!C144,$M$75:$R$75,1,FALSE),0)+IFERROR(HLOOKUP(ANS!C144,$M$85:$R$85,1,FALSE),0)</f>
        <v>140</v>
      </c>
      <c r="D145" s="70">
        <f ca="1">IF(C145&gt;=ANS!C144,0,1)</f>
        <v>0</v>
      </c>
      <c r="E145" s="70" t="str">
        <f ca="1">IF(D145,ANS!C144,"")</f>
        <v/>
      </c>
      <c r="F145" s="81" t="str">
        <f ca="1">IFERROR(SMALL($E$111:$E$153,ANS!B144),"")</f>
        <v/>
      </c>
      <c r="G145" s="70"/>
      <c r="H145" s="70"/>
      <c r="Z145" s="82"/>
    </row>
    <row r="146" spans="2:26" x14ac:dyDescent="0.25">
      <c r="B146" s="70">
        <f t="shared" si="250"/>
        <v>5</v>
      </c>
      <c r="C146" s="70">
        <f ca="1">IFERROR(HLOOKUP(ANS!C145,$M$25:$R$25,1,FALSE),0)+IFERROR(HLOOKUP(ANS!C145,$M$35:$R$35,1,FALSE),0)+IFERROR(HLOOKUP(ANS!C145,$M$45:$R$45,1,FALSE),0)+IFERROR(HLOOKUP(ANS!C145,$M$55:$R$55,1,FALSE),0)+IFERROR(HLOOKUP(ANS!C145,$M$65:$R$65,1,FALSE),0)+IFERROR(HLOOKUP(ANS!C145,$M$75:$R$75,1,FALSE),0)+IFERROR(HLOOKUP(ANS!C145,$M$85:$R$85,1,FALSE),0)</f>
        <v>142</v>
      </c>
      <c r="D146" s="70">
        <f ca="1">IF(C146&gt;=ANS!C145,0,1)</f>
        <v>0</v>
      </c>
      <c r="E146" s="70" t="str">
        <f ca="1">IF(D146,ANS!C145,"")</f>
        <v/>
      </c>
      <c r="F146" s="81" t="str">
        <f ca="1">IFERROR(SMALL($E$111:$E$153,ANS!B145),"")</f>
        <v/>
      </c>
      <c r="G146" s="70"/>
      <c r="H146" s="70"/>
      <c r="Z146" s="82"/>
    </row>
    <row r="147" spans="2:26" x14ac:dyDescent="0.25">
      <c r="B147" s="70">
        <f t="shared" si="250"/>
        <v>5</v>
      </c>
      <c r="C147" s="70">
        <f ca="1">IFERROR(HLOOKUP(ANS!C146,$M$25:$R$25,1,FALSE),0)+IFERROR(HLOOKUP(ANS!C146,$M$35:$R$35,1,FALSE),0)+IFERROR(HLOOKUP(ANS!C146,$M$45:$R$45,1,FALSE),0)+IFERROR(HLOOKUP(ANS!C146,$M$55:$R$55,1,FALSE),0)+IFERROR(HLOOKUP(ANS!C146,$M$65:$R$65,1,FALSE),0)+IFERROR(HLOOKUP(ANS!C146,$M$75:$R$75,1,FALSE),0)+IFERROR(HLOOKUP(ANS!C146,$M$85:$R$85,1,FALSE),0)</f>
        <v>146</v>
      </c>
      <c r="D147" s="70">
        <f ca="1">IF(C147&gt;=ANS!C146,0,1)</f>
        <v>0</v>
      </c>
      <c r="E147" s="70" t="str">
        <f ca="1">IF(D147,ANS!C146,"")</f>
        <v/>
      </c>
      <c r="F147" s="81" t="str">
        <f ca="1">IFERROR(SMALL($E$111:$E$153,ANS!B146),"")</f>
        <v/>
      </c>
      <c r="G147" s="70"/>
      <c r="H147" s="70"/>
      <c r="Z147" s="82"/>
    </row>
    <row r="148" spans="2:26" x14ac:dyDescent="0.25">
      <c r="B148" s="70">
        <f t="shared" si="250"/>
        <v>5</v>
      </c>
      <c r="C148" s="70">
        <f ca="1">IFERROR(HLOOKUP(ANS!C147,$M$25:$R$25,1,FALSE),0)+IFERROR(HLOOKUP(ANS!C147,$M$35:$R$35,1,FALSE),0)+IFERROR(HLOOKUP(ANS!C147,$M$45:$R$45,1,FALSE),0)+IFERROR(HLOOKUP(ANS!C147,$M$55:$R$55,1,FALSE),0)+IFERROR(HLOOKUP(ANS!C147,$M$65:$R$65,1,FALSE),0)+IFERROR(HLOOKUP(ANS!C147,$M$75:$R$75,1,FALSE),0)+IFERROR(HLOOKUP(ANS!C147,$M$85:$R$85,1,FALSE),0)</f>
        <v>154</v>
      </c>
      <c r="D148" s="70">
        <f ca="1">IF(C148&gt;=ANS!C147,0,1)</f>
        <v>0</v>
      </c>
      <c r="E148" s="70" t="str">
        <f ca="1">IF(D148,ANS!C147,"")</f>
        <v/>
      </c>
      <c r="F148" s="81" t="str">
        <f ca="1">IFERROR(SMALL($E$111:$E$153,ANS!B147),"")</f>
        <v/>
      </c>
      <c r="G148" s="70"/>
      <c r="H148" s="70"/>
      <c r="Z148" s="82"/>
    </row>
    <row r="149" spans="2:26" x14ac:dyDescent="0.25">
      <c r="B149" s="70">
        <f t="shared" si="250"/>
        <v>5</v>
      </c>
      <c r="C149" s="70">
        <f ca="1">IFERROR(HLOOKUP(ANS!C148,$M$25:$R$25,1,FALSE),0)+IFERROR(HLOOKUP(ANS!C148,$M$35:$R$35,1,FALSE),0)+IFERROR(HLOOKUP(ANS!C148,$M$45:$R$45,1,FALSE),0)+IFERROR(HLOOKUP(ANS!C148,$M$55:$R$55,1,FALSE),0)+IFERROR(HLOOKUP(ANS!C148,$M$65:$R$65,1,FALSE),0)+IFERROR(HLOOKUP(ANS!C148,$M$75:$R$75,1,FALSE),0)+IFERROR(HLOOKUP(ANS!C148,$M$85:$R$85,1,FALSE),0)</f>
        <v>155</v>
      </c>
      <c r="D149" s="70">
        <f ca="1">IF(C149&gt;=ANS!C148,0,1)</f>
        <v>0</v>
      </c>
      <c r="E149" s="70" t="str">
        <f ca="1">IF(D149,ANS!C148,"")</f>
        <v/>
      </c>
      <c r="F149" s="81" t="str">
        <f ca="1">IFERROR(SMALL($E$111:$E$153,ANS!B148),"")</f>
        <v/>
      </c>
      <c r="G149" s="70"/>
      <c r="H149" s="70"/>
      <c r="Z149" s="82"/>
    </row>
    <row r="150" spans="2:26" x14ac:dyDescent="0.25">
      <c r="B150" s="70">
        <f t="shared" si="250"/>
        <v>5</v>
      </c>
      <c r="C150" s="70">
        <f ca="1">IFERROR(HLOOKUP(ANS!C149,$M$25:$R$25,1,FALSE),0)+IFERROR(HLOOKUP(ANS!C149,$M$35:$R$35,1,FALSE),0)+IFERROR(HLOOKUP(ANS!C149,$M$45:$R$45,1,FALSE),0)+IFERROR(HLOOKUP(ANS!C149,$M$55:$R$55,1,FALSE),0)+IFERROR(HLOOKUP(ANS!C149,$M$65:$R$65,1,FALSE),0)+IFERROR(HLOOKUP(ANS!C149,$M$75:$R$75,1,FALSE),0)+IFERROR(HLOOKUP(ANS!C149,$M$85:$R$85,1,FALSE),0)</f>
        <v>165</v>
      </c>
      <c r="D150" s="70">
        <f ca="1">IF(C150&gt;=ANS!C149,0,1)</f>
        <v>0</v>
      </c>
      <c r="E150" s="70" t="str">
        <f ca="1">IF(D150,ANS!C149,"")</f>
        <v/>
      </c>
      <c r="F150" s="81" t="str">
        <f ca="1">IFERROR(SMALL($E$111:$E$153,ANS!B149),"")</f>
        <v/>
      </c>
      <c r="G150" s="70"/>
      <c r="H150" s="70"/>
      <c r="Z150" s="82"/>
    </row>
    <row r="151" spans="2:26" x14ac:dyDescent="0.25">
      <c r="B151" s="70">
        <f t="shared" si="250"/>
        <v>5</v>
      </c>
      <c r="C151" s="70">
        <f ca="1">IFERROR(HLOOKUP(ANS!C150,$M$25:$R$25,1,FALSE),0)+IFERROR(HLOOKUP(ANS!C150,$M$35:$R$35,1,FALSE),0)+IFERROR(HLOOKUP(ANS!C150,$M$45:$R$45,1,FALSE),0)+IFERROR(HLOOKUP(ANS!C150,$M$55:$R$55,1,FALSE),0)+IFERROR(HLOOKUP(ANS!C150,$M$65:$R$65,1,FALSE),0)+IFERROR(HLOOKUP(ANS!C150,$M$75:$R$75,1,FALSE),0)+IFERROR(HLOOKUP(ANS!C150,$M$85:$R$85,1,FALSE),0)</f>
        <v>167</v>
      </c>
      <c r="D151" s="70">
        <f ca="1">IF(C151&gt;=ANS!C150,0,1)</f>
        <v>0</v>
      </c>
      <c r="E151" s="70" t="str">
        <f ca="1">IF(D151,ANS!C150,"")</f>
        <v/>
      </c>
      <c r="F151" s="81" t="str">
        <f ca="1">IFERROR(SMALL($E$111:$E$153,ANS!B150),"")</f>
        <v/>
      </c>
      <c r="G151" s="70"/>
      <c r="H151" s="70"/>
      <c r="Z151" s="82"/>
    </row>
    <row r="152" spans="2:26" x14ac:dyDescent="0.25">
      <c r="B152" s="70">
        <f t="shared" si="250"/>
        <v>5</v>
      </c>
      <c r="C152" s="70">
        <f ca="1">IFERROR(HLOOKUP(ANS!C151,$M$25:$R$25,1,FALSE),0)+IFERROR(HLOOKUP(ANS!C151,$M$35:$R$35,1,FALSE),0)+IFERROR(HLOOKUP(ANS!C151,$M$45:$R$45,1,FALSE),0)+IFERROR(HLOOKUP(ANS!C151,$M$55:$R$55,1,FALSE),0)+IFERROR(HLOOKUP(ANS!C151,$M$65:$R$65,1,FALSE),0)+IFERROR(HLOOKUP(ANS!C151,$M$75:$R$75,1,FALSE),0)+IFERROR(HLOOKUP(ANS!C151,$M$85:$R$85,1,FALSE),0)</f>
        <v>171</v>
      </c>
      <c r="D152" s="70">
        <f ca="1">IF(C152&gt;=ANS!C151,0,1)</f>
        <v>0</v>
      </c>
      <c r="E152" s="70" t="str">
        <f ca="1">IF(D152,ANS!C151,"")</f>
        <v/>
      </c>
      <c r="F152" s="81" t="str">
        <f ca="1">IFERROR(SMALL($E$111:$E$153,ANS!B151),"")</f>
        <v/>
      </c>
      <c r="G152" s="70"/>
      <c r="H152" s="70"/>
      <c r="Z152" s="82"/>
    </row>
    <row r="153" spans="2:26" x14ac:dyDescent="0.25">
      <c r="B153" s="71">
        <f t="shared" si="250"/>
        <v>5</v>
      </c>
      <c r="C153" s="71">
        <f ca="1">IFERROR(HLOOKUP(ANS!C152,$M$25:$R$25,1,FALSE),0)+IFERROR(HLOOKUP(ANS!C152,$M$35:$R$35,1,FALSE),0)+IFERROR(HLOOKUP(ANS!C152,$M$45:$R$45,1,FALSE),0)+IFERROR(HLOOKUP(ANS!C152,$M$55:$R$55,1,FALSE),0)+IFERROR(HLOOKUP(ANS!C152,$M$65:$R$65,1,FALSE),0)+IFERROR(HLOOKUP(ANS!C152,$M$75:$R$75,1,FALSE),0)+IFERROR(HLOOKUP(ANS!C152,$M$85:$R$85,1,FALSE),0)</f>
        <v>173</v>
      </c>
      <c r="D153" s="71">
        <f ca="1">IF(C153&gt;=ANS!C152,0,1)</f>
        <v>0</v>
      </c>
      <c r="E153" s="71" t="str">
        <f ca="1">IF(D153,ANS!C152,"")</f>
        <v/>
      </c>
      <c r="F153" s="45" t="str">
        <f ca="1">IFERROR(SMALL($E$111:$E$153,ANS!B152),"")</f>
        <v/>
      </c>
      <c r="G153" s="71"/>
      <c r="H153" s="71"/>
      <c r="Z153" s="82"/>
    </row>
    <row r="154" spans="2:26" x14ac:dyDescent="0.25">
      <c r="B154" s="32">
        <v>6</v>
      </c>
      <c r="C154" s="32">
        <f ca="1">IFERROR(HLOOKUP(ANS!C153,$M$26:$R$26,1,FALSE),0)+IFERROR(HLOOKUP(ANS!C153,$M$36:$R$36,1,FALSE),0)+IFERROR(HLOOKUP(ANS!C153,$M$46:$R$46,1,FALSE),0)+IFERROR(HLOOKUP(ANS!C153,$M$56:$R$56,1,FALSE),0)+IFERROR(HLOOKUP(ANS!C153,$M$66:$R$66,1,FALSE),0)+IFERROR(HLOOKUP(ANS!C153,$M$76:$R$76,1,FALSE),0)+IFERROR(HLOOKUP(ANS!C153,$M$86:$R$86,1,FALSE),0)</f>
        <v>31</v>
      </c>
      <c r="D154" s="32">
        <f ca="1">IF(C154&gt;=ANS!C153,0,1)</f>
        <v>0</v>
      </c>
      <c r="E154" s="32" t="str">
        <f ca="1">IF(D154,ANS!C153,"")</f>
        <v/>
      </c>
      <c r="F154" s="84">
        <f ca="1">IFERROR(SMALL($E$154:$E$166,ANS!B153),"")</f>
        <v>98</v>
      </c>
      <c r="G154" s="32">
        <f ca="1">COUNT(F154:F166)</f>
        <v>2</v>
      </c>
      <c r="H154" s="51">
        <f ca="1">G154-L96</f>
        <v>0</v>
      </c>
      <c r="Z154" s="82"/>
    </row>
    <row r="155" spans="2:26" x14ac:dyDescent="0.25">
      <c r="B155" s="81">
        <f>B154</f>
        <v>6</v>
      </c>
      <c r="C155" s="70">
        <f ca="1">IFERROR(HLOOKUP(ANS!C154,$M$26:$R$26,1,FALSE),0)+IFERROR(HLOOKUP(ANS!C154,$M$36:$R$36,1,FALSE),0)+IFERROR(HLOOKUP(ANS!C154,$M$46:$R$46,1,FALSE),0)+IFERROR(HLOOKUP(ANS!C154,$M$56:$R$56,1,FALSE),0)+IFERROR(HLOOKUP(ANS!C154,$M$66:$R$66,1,FALSE),0)+IFERROR(HLOOKUP(ANS!C154,$M$76:$R$76,1,FALSE),0)+IFERROR(HLOOKUP(ANS!C154,$M$86:$R$86,1,FALSE),0)</f>
        <v>68</v>
      </c>
      <c r="D155" s="70">
        <f ca="1">IF(C155&gt;=ANS!C154,0,1)</f>
        <v>0</v>
      </c>
      <c r="E155" s="70" t="str">
        <f ca="1">IF(D155,ANS!C154,"")</f>
        <v/>
      </c>
      <c r="F155" s="81">
        <f ca="1">IFERROR(SMALL($E$154:$E$166,ANS!B154),"")</f>
        <v>112</v>
      </c>
      <c r="G155" s="70"/>
      <c r="H155" s="70"/>
      <c r="Z155" s="82"/>
    </row>
    <row r="156" spans="2:26" x14ac:dyDescent="0.25">
      <c r="B156" s="81">
        <f t="shared" ref="B156:B166" si="252">B155</f>
        <v>6</v>
      </c>
      <c r="C156" s="70">
        <f ca="1">IFERROR(HLOOKUP(ANS!C155,$M$26:$R$26,1,FALSE),0)+IFERROR(HLOOKUP(ANS!C155,$M$36:$R$36,1,FALSE),0)+IFERROR(HLOOKUP(ANS!C155,$M$46:$R$46,1,FALSE),0)+IFERROR(HLOOKUP(ANS!C155,$M$56:$R$56,1,FALSE),0)+IFERROR(HLOOKUP(ANS!C155,$M$66:$R$66,1,FALSE),0)+IFERROR(HLOOKUP(ANS!C155,$M$76:$R$76,1,FALSE),0)+IFERROR(HLOOKUP(ANS!C155,$M$86:$R$86,1,FALSE),0)</f>
        <v>78</v>
      </c>
      <c r="D156" s="70">
        <f ca="1">IF(C156&gt;=ANS!C155,0,1)</f>
        <v>0</v>
      </c>
      <c r="E156" s="70" t="str">
        <f ca="1">IF(D156,ANS!C155,"")</f>
        <v/>
      </c>
      <c r="F156" s="81" t="str">
        <f ca="1">IFERROR(SMALL($E$154:$E$166,ANS!B155),"")</f>
        <v/>
      </c>
      <c r="G156" s="70"/>
      <c r="H156" s="70"/>
      <c r="Z156" s="82"/>
    </row>
    <row r="157" spans="2:26" x14ac:dyDescent="0.25">
      <c r="B157" s="81">
        <f t="shared" si="252"/>
        <v>6</v>
      </c>
      <c r="C157" s="70">
        <f ca="1">IFERROR(HLOOKUP(ANS!C156,$M$26:$R$26,1,FALSE),0)+IFERROR(HLOOKUP(ANS!C156,$M$36:$R$36,1,FALSE),0)+IFERROR(HLOOKUP(ANS!C156,$M$46:$R$46,1,FALSE),0)+IFERROR(HLOOKUP(ANS!C156,$M$56:$R$56,1,FALSE),0)+IFERROR(HLOOKUP(ANS!C156,$M$66:$R$66,1,FALSE),0)+IFERROR(HLOOKUP(ANS!C156,$M$76:$R$76,1,FALSE),0)+IFERROR(HLOOKUP(ANS!C156,$M$86:$R$86,1,FALSE),0)</f>
        <v>0</v>
      </c>
      <c r="D157" s="70">
        <f ca="1">IF(C157&gt;=ANS!C156,0,1)</f>
        <v>1</v>
      </c>
      <c r="E157" s="70">
        <f ca="1">IF(D157,ANS!C156,"")</f>
        <v>98</v>
      </c>
      <c r="F157" s="81" t="str">
        <f ca="1">IFERROR(SMALL($E$154:$E$166,ANS!B156),"")</f>
        <v/>
      </c>
      <c r="G157" s="70"/>
      <c r="H157" s="70"/>
      <c r="Z157" s="82"/>
    </row>
    <row r="158" spans="2:26" x14ac:dyDescent="0.25">
      <c r="B158" s="81">
        <f t="shared" si="252"/>
        <v>6</v>
      </c>
      <c r="C158" s="70">
        <f ca="1">IFERROR(HLOOKUP(ANS!C157,$M$26:$R$26,1,FALSE),0)+IFERROR(HLOOKUP(ANS!C157,$M$36:$R$36,1,FALSE),0)+IFERROR(HLOOKUP(ANS!C157,$M$46:$R$46,1,FALSE),0)+IFERROR(HLOOKUP(ANS!C157,$M$56:$R$56,1,FALSE),0)+IFERROR(HLOOKUP(ANS!C157,$M$66:$R$66,1,FALSE),0)+IFERROR(HLOOKUP(ANS!C157,$M$76:$R$76,1,FALSE),0)+IFERROR(HLOOKUP(ANS!C157,$M$86:$R$86,1,FALSE),0)</f>
        <v>109</v>
      </c>
      <c r="D158" s="70">
        <f ca="1">IF(C158&gt;=ANS!C157,0,1)</f>
        <v>0</v>
      </c>
      <c r="E158" s="70" t="str">
        <f ca="1">IF(D158,ANS!C157,"")</f>
        <v/>
      </c>
      <c r="F158" s="81" t="str">
        <f ca="1">IFERROR(SMALL($E$154:$E$166,ANS!B157),"")</f>
        <v/>
      </c>
      <c r="G158" s="70"/>
      <c r="H158" s="70"/>
      <c r="Z158" s="82"/>
    </row>
    <row r="159" spans="2:26" x14ac:dyDescent="0.25">
      <c r="B159" s="81">
        <f t="shared" si="252"/>
        <v>6</v>
      </c>
      <c r="C159" s="70">
        <f ca="1">IFERROR(HLOOKUP(ANS!C158,$M$26:$R$26,1,FALSE),0)+IFERROR(HLOOKUP(ANS!C158,$M$36:$R$36,1,FALSE),0)+IFERROR(HLOOKUP(ANS!C158,$M$46:$R$46,1,FALSE),0)+IFERROR(HLOOKUP(ANS!C158,$M$56:$R$56,1,FALSE),0)+IFERROR(HLOOKUP(ANS!C158,$M$66:$R$66,1,FALSE),0)+IFERROR(HLOOKUP(ANS!C158,$M$76:$R$76,1,FALSE),0)+IFERROR(HLOOKUP(ANS!C158,$M$86:$R$86,1,FALSE),0)</f>
        <v>0</v>
      </c>
      <c r="D159" s="70">
        <f ca="1">IF(C159&gt;=ANS!C158,0,1)</f>
        <v>1</v>
      </c>
      <c r="E159" s="70">
        <f ca="1">IF(D159,ANS!C158,"")</f>
        <v>112</v>
      </c>
      <c r="F159" s="81" t="str">
        <f ca="1">IFERROR(SMALL($E$154:$E$166,ANS!B158),"")</f>
        <v/>
      </c>
      <c r="G159" s="70"/>
      <c r="H159" s="70"/>
      <c r="Z159" s="82"/>
    </row>
    <row r="160" spans="2:26" x14ac:dyDescent="0.25">
      <c r="B160" s="81">
        <f t="shared" si="252"/>
        <v>6</v>
      </c>
      <c r="C160" s="70">
        <f ca="1">IFERROR(HLOOKUP(ANS!C159,$M$26:$R$26,1,FALSE),0)+IFERROR(HLOOKUP(ANS!C159,$M$36:$R$36,1,FALSE),0)+IFERROR(HLOOKUP(ANS!C159,$M$46:$R$46,1,FALSE),0)+IFERROR(HLOOKUP(ANS!C159,$M$56:$R$56,1,FALSE),0)+IFERROR(HLOOKUP(ANS!C159,$M$66:$R$66,1,FALSE),0)+IFERROR(HLOOKUP(ANS!C159,$M$76:$R$76,1,FALSE),0)+IFERROR(HLOOKUP(ANS!C159,$M$86:$R$86,1,FALSE),0)</f>
        <v>125</v>
      </c>
      <c r="D160" s="70">
        <f ca="1">IF(C160&gt;=ANS!C159,0,1)</f>
        <v>0</v>
      </c>
      <c r="E160" s="70" t="str">
        <f ca="1">IF(D160,ANS!C159,"")</f>
        <v/>
      </c>
      <c r="F160" s="81" t="str">
        <f ca="1">IFERROR(SMALL($E$154:$E$166,ANS!B159),"")</f>
        <v/>
      </c>
      <c r="G160" s="70"/>
      <c r="H160" s="70"/>
      <c r="Z160" s="82"/>
    </row>
    <row r="161" spans="2:26" x14ac:dyDescent="0.25">
      <c r="B161" s="81">
        <f t="shared" si="252"/>
        <v>6</v>
      </c>
      <c r="C161" s="70">
        <f ca="1">IFERROR(HLOOKUP(ANS!C160,$M$26:$R$26,1,FALSE),0)+IFERROR(HLOOKUP(ANS!C160,$M$36:$R$36,1,FALSE),0)+IFERROR(HLOOKUP(ANS!C160,$M$46:$R$46,1,FALSE),0)+IFERROR(HLOOKUP(ANS!C160,$M$56:$R$56,1,FALSE),0)+IFERROR(HLOOKUP(ANS!C160,$M$66:$R$66,1,FALSE),0)+IFERROR(HLOOKUP(ANS!C160,$M$76:$R$76,1,FALSE),0)+IFERROR(HLOOKUP(ANS!C160,$M$86:$R$86,1,FALSE),0)</f>
        <v>144</v>
      </c>
      <c r="D161" s="70">
        <f ca="1">IF(C161&gt;=ANS!C160,0,1)</f>
        <v>0</v>
      </c>
      <c r="E161" s="70" t="str">
        <f ca="1">IF(D161,ANS!C160,"")</f>
        <v/>
      </c>
      <c r="F161" s="81" t="str">
        <f ca="1">IFERROR(SMALL($E$154:$E$166,ANS!B160),"")</f>
        <v/>
      </c>
      <c r="G161" s="70"/>
      <c r="H161" s="70"/>
      <c r="Z161" s="82"/>
    </row>
    <row r="162" spans="2:26" x14ac:dyDescent="0.25">
      <c r="B162" s="81">
        <f t="shared" si="252"/>
        <v>6</v>
      </c>
      <c r="C162" s="70">
        <f ca="1">IFERROR(HLOOKUP(ANS!C161,$M$26:$R$26,1,FALSE),0)+IFERROR(HLOOKUP(ANS!C161,$M$36:$R$36,1,FALSE),0)+IFERROR(HLOOKUP(ANS!C161,$M$46:$R$46,1,FALSE),0)+IFERROR(HLOOKUP(ANS!C161,$M$56:$R$56,1,FALSE),0)+IFERROR(HLOOKUP(ANS!C161,$M$66:$R$66,1,FALSE),0)+IFERROR(HLOOKUP(ANS!C161,$M$76:$R$76,1,FALSE),0)+IFERROR(HLOOKUP(ANS!C161,$M$86:$R$86,1,FALSE),0)</f>
        <v>147</v>
      </c>
      <c r="D162" s="70">
        <f ca="1">IF(C162&gt;=ANS!C161,0,1)</f>
        <v>0</v>
      </c>
      <c r="E162" s="70" t="str">
        <f ca="1">IF(D162,ANS!C161,"")</f>
        <v/>
      </c>
      <c r="F162" s="81" t="str">
        <f ca="1">IFERROR(SMALL($E$154:$E$166,ANS!B161),"")</f>
        <v/>
      </c>
      <c r="G162" s="70"/>
      <c r="H162" s="70"/>
      <c r="Z162" s="82"/>
    </row>
    <row r="163" spans="2:26" x14ac:dyDescent="0.25">
      <c r="B163" s="81">
        <f t="shared" si="252"/>
        <v>6</v>
      </c>
      <c r="C163" s="70">
        <f ca="1">IFERROR(HLOOKUP(ANS!C162,$M$26:$R$26,1,FALSE),0)+IFERROR(HLOOKUP(ANS!C162,$M$36:$R$36,1,FALSE),0)+IFERROR(HLOOKUP(ANS!C162,$M$46:$R$46,1,FALSE),0)+IFERROR(HLOOKUP(ANS!C162,$M$56:$R$56,1,FALSE),0)+IFERROR(HLOOKUP(ANS!C162,$M$66:$R$66,1,FALSE),0)+IFERROR(HLOOKUP(ANS!C162,$M$76:$R$76,1,FALSE),0)+IFERROR(HLOOKUP(ANS!C162,$M$86:$R$86,1,FALSE),0)</f>
        <v>149</v>
      </c>
      <c r="D163" s="70">
        <f ca="1">IF(C163&gt;=ANS!C162,0,1)</f>
        <v>0</v>
      </c>
      <c r="E163" s="70" t="str">
        <f ca="1">IF(D163,ANS!C162,"")</f>
        <v/>
      </c>
      <c r="F163" s="81" t="str">
        <f ca="1">IFERROR(SMALL($E$154:$E$166,ANS!B162),"")</f>
        <v/>
      </c>
      <c r="G163" s="70"/>
      <c r="H163" s="70"/>
      <c r="Z163" s="82"/>
    </row>
    <row r="164" spans="2:26" x14ac:dyDescent="0.25">
      <c r="B164" s="81">
        <f t="shared" si="252"/>
        <v>6</v>
      </c>
      <c r="C164" s="70">
        <f ca="1">IFERROR(HLOOKUP(ANS!C163,$M$26:$R$26,1,FALSE),0)+IFERROR(HLOOKUP(ANS!C163,$M$36:$R$36,1,FALSE),0)+IFERROR(HLOOKUP(ANS!C163,$M$46:$R$46,1,FALSE),0)+IFERROR(HLOOKUP(ANS!C163,$M$56:$R$56,1,FALSE),0)+IFERROR(HLOOKUP(ANS!C163,$M$66:$R$66,1,FALSE),0)+IFERROR(HLOOKUP(ANS!C163,$M$76:$R$76,1,FALSE),0)+IFERROR(HLOOKUP(ANS!C163,$M$86:$R$86,1,FALSE),0)</f>
        <v>164</v>
      </c>
      <c r="D164" s="70">
        <f ca="1">IF(C164&gt;=ANS!C163,0,1)</f>
        <v>0</v>
      </c>
      <c r="E164" s="70" t="str">
        <f ca="1">IF(D164,ANS!C163,"")</f>
        <v/>
      </c>
      <c r="F164" s="81" t="str">
        <f ca="1">IFERROR(SMALL($E$154:$E$166,ANS!B163),"")</f>
        <v/>
      </c>
      <c r="G164" s="70"/>
      <c r="H164" s="70"/>
      <c r="Z164" s="82"/>
    </row>
    <row r="165" spans="2:26" x14ac:dyDescent="0.25">
      <c r="B165" s="81">
        <f t="shared" si="252"/>
        <v>6</v>
      </c>
      <c r="C165" s="70">
        <f ca="1">IFERROR(HLOOKUP(ANS!C164,$M$26:$R$26,1,FALSE),0)+IFERROR(HLOOKUP(ANS!C164,$M$36:$R$36,1,FALSE),0)+IFERROR(HLOOKUP(ANS!C164,$M$46:$R$46,1,FALSE),0)+IFERROR(HLOOKUP(ANS!C164,$M$56:$R$56,1,FALSE),0)+IFERROR(HLOOKUP(ANS!C164,$M$66:$R$66,1,FALSE),0)+IFERROR(HLOOKUP(ANS!C164,$M$76:$R$76,1,FALSE),0)+IFERROR(HLOOKUP(ANS!C164,$M$86:$R$86,1,FALSE),0)</f>
        <v>169</v>
      </c>
      <c r="D165" s="70">
        <f ca="1">IF(C165&gt;=ANS!C164,0,1)</f>
        <v>0</v>
      </c>
      <c r="E165" s="70" t="str">
        <f ca="1">IF(D165,ANS!C164,"")</f>
        <v/>
      </c>
      <c r="F165" s="81" t="str">
        <f ca="1">IFERROR(SMALL($E$154:$E$166,ANS!B164),"")</f>
        <v/>
      </c>
      <c r="G165" s="70"/>
      <c r="H165" s="70"/>
      <c r="Z165" s="82"/>
    </row>
    <row r="166" spans="2:26" x14ac:dyDescent="0.25">
      <c r="B166" s="45">
        <f t="shared" si="252"/>
        <v>6</v>
      </c>
      <c r="C166" s="71">
        <f ca="1">IFERROR(HLOOKUP(ANS!C165,$M$26:$R$26,1,FALSE),0)+IFERROR(HLOOKUP(ANS!C165,$M$36:$R$36,1,FALSE),0)+IFERROR(HLOOKUP(ANS!C165,$M$46:$R$46,1,FALSE),0)+IFERROR(HLOOKUP(ANS!C165,$M$56:$R$56,1,FALSE),0)+IFERROR(HLOOKUP(ANS!C165,$M$66:$R$66,1,FALSE),0)+IFERROR(HLOOKUP(ANS!C165,$M$76:$R$76,1,FALSE),0)+IFERROR(HLOOKUP(ANS!C165,$M$86:$R$86,1,FALSE),0)</f>
        <v>172</v>
      </c>
      <c r="D166" s="71">
        <f ca="1">IF(C166&gt;=ANS!C165,0,1)</f>
        <v>0</v>
      </c>
      <c r="E166" s="71" t="str">
        <f ca="1">IF(D166,ANS!C165,"")</f>
        <v/>
      </c>
      <c r="F166" s="45" t="str">
        <f ca="1">IFERROR(SMALL($E$154:$E$166,ANS!B165),"")</f>
        <v/>
      </c>
      <c r="G166" s="71"/>
      <c r="H166" s="71"/>
      <c r="Z166" s="82"/>
    </row>
    <row r="167" spans="2:26" x14ac:dyDescent="0.25">
      <c r="B167" s="32">
        <v>7</v>
      </c>
      <c r="C167" s="32">
        <f ca="1">IFERROR(HLOOKUP(ANS!C166,$M$27:$R$27,1,FALSE),0)+IFERROR(HLOOKUP(ANS!C166,$M$37:$R$37,1,FALSE),0)+IFERROR(HLOOKUP(ANS!C166,$M$47:$R$47,1,FALSE),0)+IFERROR(HLOOKUP(ANS!C166,$M$57:$R$57,1,FALSE),0)+IFERROR(HLOOKUP(ANS!C166,$M$67:$R$67,1,FALSE),0)+IFERROR(HLOOKUP(ANS!C166,$M$77:$R$77,1,FALSE),0)+IFERROR(HLOOKUP(ANS!C166,$M$87:$R$87,1,FALSE),0)</f>
        <v>32</v>
      </c>
      <c r="D167" s="32">
        <f ca="1">IF(C167&gt;=ANS!C166,0,1)</f>
        <v>0</v>
      </c>
      <c r="E167" s="32" t="str">
        <f ca="1">IF(D167,ANS!C166,"")</f>
        <v/>
      </c>
      <c r="F167" s="84">
        <f ca="1">IFERROR(SMALL($E$167:$E$177,ANS!B166),"")</f>
        <v>161</v>
      </c>
      <c r="G167" s="32">
        <f ca="1">COUNT(F167:F177)</f>
        <v>1</v>
      </c>
      <c r="H167" s="51">
        <f ca="1">G167-L97</f>
        <v>0</v>
      </c>
      <c r="Z167" s="82"/>
    </row>
    <row r="168" spans="2:26" x14ac:dyDescent="0.25">
      <c r="B168" s="81">
        <f>B167</f>
        <v>7</v>
      </c>
      <c r="C168" s="70">
        <f ca="1">IFERROR(HLOOKUP(ANS!C167,$M$27:$R$27,1,FALSE),0)+IFERROR(HLOOKUP(ANS!C167,$M$37:$R$37,1,FALSE),0)+IFERROR(HLOOKUP(ANS!C167,$M$47:$R$47,1,FALSE),0)+IFERROR(HLOOKUP(ANS!C167,$M$57:$R$57,1,FALSE),0)+IFERROR(HLOOKUP(ANS!C167,$M$67:$R$67,1,FALSE),0)+IFERROR(HLOOKUP(ANS!C167,$M$77:$R$77,1,FALSE),0)+IFERROR(HLOOKUP(ANS!C167,$M$87:$R$87,1,FALSE),0)</f>
        <v>63</v>
      </c>
      <c r="D168" s="70">
        <f ca="1">IF(C168&gt;=ANS!C167,0,1)</f>
        <v>0</v>
      </c>
      <c r="E168" s="70" t="str">
        <f ca="1">IF(D168,ANS!C167,"")</f>
        <v/>
      </c>
      <c r="F168" s="81" t="str">
        <f ca="1">IFERROR(SMALL($E$167:$E$177,ANS!B167),"")</f>
        <v/>
      </c>
      <c r="G168" s="70"/>
      <c r="H168" s="70"/>
      <c r="Z168" s="82"/>
    </row>
    <row r="169" spans="2:26" x14ac:dyDescent="0.25">
      <c r="B169" s="81">
        <f t="shared" ref="B169:B177" si="253">B168</f>
        <v>7</v>
      </c>
      <c r="C169" s="70">
        <f ca="1">IFERROR(HLOOKUP(ANS!C168,$M$27:$R$27,1,FALSE),0)+IFERROR(HLOOKUP(ANS!C168,$M$37:$R$37,1,FALSE),0)+IFERROR(HLOOKUP(ANS!C168,$M$47:$R$47,1,FALSE),0)+IFERROR(HLOOKUP(ANS!C168,$M$57:$R$57,1,FALSE),0)+IFERROR(HLOOKUP(ANS!C168,$M$67:$R$67,1,FALSE),0)+IFERROR(HLOOKUP(ANS!C168,$M$77:$R$77,1,FALSE),0)+IFERROR(HLOOKUP(ANS!C168,$M$87:$R$87,1,FALSE),0)</f>
        <v>70</v>
      </c>
      <c r="D169" s="70">
        <f ca="1">IF(C169&gt;=ANS!C168,0,1)</f>
        <v>0</v>
      </c>
      <c r="E169" s="70" t="str">
        <f ca="1">IF(D169,ANS!C168,"")</f>
        <v/>
      </c>
      <c r="F169" s="81" t="str">
        <f ca="1">IFERROR(SMALL($E$167:$E$177,ANS!B168),"")</f>
        <v/>
      </c>
      <c r="G169" s="70"/>
      <c r="H169" s="70"/>
      <c r="Z169" s="82"/>
    </row>
    <row r="170" spans="2:26" x14ac:dyDescent="0.25">
      <c r="B170" s="81">
        <f t="shared" si="253"/>
        <v>7</v>
      </c>
      <c r="C170" s="70">
        <f ca="1">IFERROR(HLOOKUP(ANS!C169,$M$27:$R$27,1,FALSE),0)+IFERROR(HLOOKUP(ANS!C169,$M$37:$R$37,1,FALSE),0)+IFERROR(HLOOKUP(ANS!C169,$M$47:$R$47,1,FALSE),0)+IFERROR(HLOOKUP(ANS!C169,$M$57:$R$57,1,FALSE),0)+IFERROR(HLOOKUP(ANS!C169,$M$67:$R$67,1,FALSE),0)+IFERROR(HLOOKUP(ANS!C169,$M$77:$R$77,1,FALSE),0)+IFERROR(HLOOKUP(ANS!C169,$M$87:$R$87,1,FALSE),0)</f>
        <v>81</v>
      </c>
      <c r="D170" s="70">
        <f ca="1">IF(C170&gt;=ANS!C169,0,1)</f>
        <v>0</v>
      </c>
      <c r="E170" s="70" t="str">
        <f ca="1">IF(D170,ANS!C169,"")</f>
        <v/>
      </c>
      <c r="F170" s="81" t="str">
        <f ca="1">IFERROR(SMALL($E$167:$E$177,ANS!B169),"")</f>
        <v/>
      </c>
      <c r="G170" s="70"/>
      <c r="H170" s="70"/>
      <c r="Z170" s="82"/>
    </row>
    <row r="171" spans="2:26" x14ac:dyDescent="0.25">
      <c r="B171" s="81">
        <f t="shared" si="253"/>
        <v>7</v>
      </c>
      <c r="C171" s="70">
        <f ca="1">IFERROR(HLOOKUP(ANS!C170,$M$27:$R$27,1,FALSE),0)+IFERROR(HLOOKUP(ANS!C170,$M$37:$R$37,1,FALSE),0)+IFERROR(HLOOKUP(ANS!C170,$M$47:$R$47,1,FALSE),0)+IFERROR(HLOOKUP(ANS!C170,$M$57:$R$57,1,FALSE),0)+IFERROR(HLOOKUP(ANS!C170,$M$67:$R$67,1,FALSE),0)+IFERROR(HLOOKUP(ANS!C170,$M$77:$R$77,1,FALSE),0)+IFERROR(HLOOKUP(ANS!C170,$M$87:$R$87,1,FALSE),0)</f>
        <v>84</v>
      </c>
      <c r="D171" s="70">
        <f ca="1">IF(C171&gt;=ANS!C170,0,1)</f>
        <v>0</v>
      </c>
      <c r="E171" s="70" t="str">
        <f ca="1">IF(D171,ANS!C170,"")</f>
        <v/>
      </c>
      <c r="F171" s="81" t="str">
        <f ca="1">IFERROR(SMALL($E$167:$E$177,ANS!B170),"")</f>
        <v/>
      </c>
      <c r="G171" s="70"/>
      <c r="H171" s="70"/>
      <c r="Z171" s="82"/>
    </row>
    <row r="172" spans="2:26" x14ac:dyDescent="0.25">
      <c r="B172" s="81">
        <f t="shared" si="253"/>
        <v>7</v>
      </c>
      <c r="C172" s="70">
        <f ca="1">IFERROR(HLOOKUP(ANS!C171,$M$27:$R$27,1,FALSE),0)+IFERROR(HLOOKUP(ANS!C171,$M$37:$R$37,1,FALSE),0)+IFERROR(HLOOKUP(ANS!C171,$M$47:$R$47,1,FALSE),0)+IFERROR(HLOOKUP(ANS!C171,$M$57:$R$57,1,FALSE),0)+IFERROR(HLOOKUP(ANS!C171,$M$67:$R$67,1,FALSE),0)+IFERROR(HLOOKUP(ANS!C171,$M$77:$R$77,1,FALSE),0)+IFERROR(HLOOKUP(ANS!C171,$M$87:$R$87,1,FALSE),0)</f>
        <v>104</v>
      </c>
      <c r="D172" s="70">
        <f ca="1">IF(C172&gt;=ANS!C171,0,1)</f>
        <v>0</v>
      </c>
      <c r="E172" s="70" t="str">
        <f ca="1">IF(D172,ANS!C171,"")</f>
        <v/>
      </c>
      <c r="F172" s="81" t="str">
        <f ca="1">IFERROR(SMALL($E$167:$E$177,ANS!B171),"")</f>
        <v/>
      </c>
      <c r="G172" s="70"/>
      <c r="H172" s="70"/>
      <c r="Z172" s="82"/>
    </row>
    <row r="173" spans="2:26" x14ac:dyDescent="0.25">
      <c r="B173" s="81">
        <f t="shared" si="253"/>
        <v>7</v>
      </c>
      <c r="C173" s="70">
        <f ca="1">IFERROR(HLOOKUP(ANS!C172,$M$27:$R$27,1,FALSE),0)+IFERROR(HLOOKUP(ANS!C172,$M$37:$R$37,1,FALSE),0)+IFERROR(HLOOKUP(ANS!C172,$M$47:$R$47,1,FALSE),0)+IFERROR(HLOOKUP(ANS!C172,$M$57:$R$57,1,FALSE),0)+IFERROR(HLOOKUP(ANS!C172,$M$67:$R$67,1,FALSE),0)+IFERROR(HLOOKUP(ANS!C172,$M$77:$R$77,1,FALSE),0)+IFERROR(HLOOKUP(ANS!C172,$M$87:$R$87,1,FALSE),0)</f>
        <v>116</v>
      </c>
      <c r="D173" s="70">
        <f ca="1">IF(C173&gt;=ANS!C172,0,1)</f>
        <v>0</v>
      </c>
      <c r="E173" s="70" t="str">
        <f ca="1">IF(D173,ANS!C172,"")</f>
        <v/>
      </c>
      <c r="F173" s="81" t="str">
        <f ca="1">IFERROR(SMALL($E$167:$E$177,ANS!B172),"")</f>
        <v/>
      </c>
      <c r="G173" s="70"/>
      <c r="H173" s="70"/>
      <c r="Z173" s="82"/>
    </row>
    <row r="174" spans="2:26" x14ac:dyDescent="0.25">
      <c r="B174" s="81">
        <f t="shared" si="253"/>
        <v>7</v>
      </c>
      <c r="C174" s="70">
        <f ca="1">IFERROR(HLOOKUP(ANS!C173,$M$27:$R$27,1,FALSE),0)+IFERROR(HLOOKUP(ANS!C173,$M$37:$R$37,1,FALSE),0)+IFERROR(HLOOKUP(ANS!C173,$M$47:$R$47,1,FALSE),0)+IFERROR(HLOOKUP(ANS!C173,$M$57:$R$57,1,FALSE),0)+IFERROR(HLOOKUP(ANS!C173,$M$67:$R$67,1,FALSE),0)+IFERROR(HLOOKUP(ANS!C173,$M$77:$R$77,1,FALSE),0)+IFERROR(HLOOKUP(ANS!C173,$M$87:$R$87,1,FALSE),0)</f>
        <v>129</v>
      </c>
      <c r="D174" s="70">
        <f ca="1">IF(C174&gt;=ANS!C173,0,1)</f>
        <v>0</v>
      </c>
      <c r="E174" s="70" t="str">
        <f ca="1">IF(D174,ANS!C173,"")</f>
        <v/>
      </c>
      <c r="F174" s="81" t="str">
        <f ca="1">IFERROR(SMALL($E$167:$E$177,ANS!B173),"")</f>
        <v/>
      </c>
      <c r="G174" s="70"/>
      <c r="H174" s="70"/>
      <c r="Z174" s="82"/>
    </row>
    <row r="175" spans="2:26" x14ac:dyDescent="0.25">
      <c r="B175" s="81">
        <f t="shared" si="253"/>
        <v>7</v>
      </c>
      <c r="C175" s="70">
        <f ca="1">IFERROR(HLOOKUP(ANS!C174,$M$27:$R$27,1,FALSE),0)+IFERROR(HLOOKUP(ANS!C174,$M$37:$R$37,1,FALSE),0)+IFERROR(HLOOKUP(ANS!C174,$M$47:$R$47,1,FALSE),0)+IFERROR(HLOOKUP(ANS!C174,$M$57:$R$57,1,FALSE),0)+IFERROR(HLOOKUP(ANS!C174,$M$67:$R$67,1,FALSE),0)+IFERROR(HLOOKUP(ANS!C174,$M$77:$R$77,1,FALSE),0)+IFERROR(HLOOKUP(ANS!C174,$M$87:$R$87,1,FALSE),0)</f>
        <v>137</v>
      </c>
      <c r="D175" s="70">
        <f ca="1">IF(C175&gt;=ANS!C174,0,1)</f>
        <v>0</v>
      </c>
      <c r="E175" s="70" t="str">
        <f ca="1">IF(D175,ANS!C174,"")</f>
        <v/>
      </c>
      <c r="F175" s="81" t="str">
        <f ca="1">IFERROR(SMALL($E$167:$E$177,ANS!B174),"")</f>
        <v/>
      </c>
      <c r="G175" s="70"/>
      <c r="H175" s="70"/>
      <c r="Z175" s="82"/>
    </row>
    <row r="176" spans="2:26" x14ac:dyDescent="0.25">
      <c r="B176" s="81">
        <f t="shared" si="253"/>
        <v>7</v>
      </c>
      <c r="C176" s="70">
        <f ca="1">IFERROR(HLOOKUP(ANS!C175,$M$27:$R$27,1,FALSE),0)+IFERROR(HLOOKUP(ANS!C175,$M$37:$R$37,1,FALSE),0)+IFERROR(HLOOKUP(ANS!C175,$M$47:$R$47,1,FALSE),0)+IFERROR(HLOOKUP(ANS!C175,$M$57:$R$57,1,FALSE),0)+IFERROR(HLOOKUP(ANS!C175,$M$67:$R$67,1,FALSE),0)+IFERROR(HLOOKUP(ANS!C175,$M$77:$R$77,1,FALSE),0)+IFERROR(HLOOKUP(ANS!C175,$M$87:$R$87,1,FALSE),0)</f>
        <v>148</v>
      </c>
      <c r="D176" s="70">
        <f ca="1">IF(C176&gt;=ANS!C175,0,1)</f>
        <v>0</v>
      </c>
      <c r="E176" s="70" t="str">
        <f ca="1">IF(D176,ANS!C175,"")</f>
        <v/>
      </c>
      <c r="F176" s="81" t="str">
        <f ca="1">IFERROR(SMALL($E$167:$E$177,ANS!B175),"")</f>
        <v/>
      </c>
      <c r="G176" s="70"/>
      <c r="H176" s="70"/>
      <c r="Z176" s="82"/>
    </row>
    <row r="177" spans="2:39" x14ac:dyDescent="0.25">
      <c r="B177" s="45">
        <f t="shared" si="253"/>
        <v>7</v>
      </c>
      <c r="C177" s="71">
        <f ca="1">IFERROR(HLOOKUP(ANS!C176,$M$27:$R$27,1,FALSE),0)+IFERROR(HLOOKUP(ANS!C176,$M$37:$R$37,1,FALSE),0)+IFERROR(HLOOKUP(ANS!C176,$M$47:$R$47,1,FALSE),0)+IFERROR(HLOOKUP(ANS!C176,$M$57:$R$57,1,FALSE),0)+IFERROR(HLOOKUP(ANS!C176,$M$67:$R$67,1,FALSE),0)+IFERROR(HLOOKUP(ANS!C176,$M$77:$R$77,1,FALSE),0)+IFERROR(HLOOKUP(ANS!C176,$M$87:$R$87,1,FALSE),0)</f>
        <v>0</v>
      </c>
      <c r="D177" s="71">
        <f ca="1">IF(C177&gt;=ANS!C176,0,1)</f>
        <v>1</v>
      </c>
      <c r="E177" s="71">
        <f ca="1">IF(D177,ANS!C176,"")</f>
        <v>161</v>
      </c>
      <c r="F177" s="45" t="str">
        <f ca="1">IFERROR(SMALL($E$167:$E$177,ANS!B176),"")</f>
        <v/>
      </c>
      <c r="G177" s="71"/>
      <c r="H177" s="71"/>
      <c r="Z177" s="82"/>
    </row>
    <row r="178" spans="2:39" x14ac:dyDescent="0.25">
      <c r="B178" s="32">
        <v>8</v>
      </c>
      <c r="C178" s="32">
        <f ca="1">IFERROR(HLOOKUP(ANS!C177,$M$28:$R$28,1,FALSE),0)+IFERROR(HLOOKUP(ANS!C177,$M$38:$R$38,1,FALSE),0)+IFERROR(HLOOKUP(ANS!C177,$M$48:$R$48,1,FALSE),0)+IFERROR(HLOOKUP(ANS!C177,$M$58:$R$58,1,FALSE),0)+IFERROR(HLOOKUP(ANS!C177,$M$68:$R$68,1,FALSE),0)+IFERROR(HLOOKUP(ANS!C177,$M$78:$R$78,1,FALSE),0)+IFERROR(HLOOKUP(ANS!C177,$M$88:$R$88,1,FALSE),0)</f>
        <v>132</v>
      </c>
      <c r="D178" s="32">
        <f ca="1">IF(C178&gt;=ANS!C177,0,1)</f>
        <v>0</v>
      </c>
      <c r="E178" s="32" t="str">
        <f ca="1">IF(D178,ANS!C177,"")</f>
        <v/>
      </c>
      <c r="F178" s="84" t="str">
        <f ca="1">IFERROR(SMALL($E$178:$E$179,ANS!B177),"")</f>
        <v/>
      </c>
      <c r="G178" s="32">
        <f ca="1">COUNT(F178:F179)</f>
        <v>0</v>
      </c>
      <c r="H178" s="51">
        <f ca="1">G178-L98</f>
        <v>0</v>
      </c>
      <c r="Z178" s="82"/>
    </row>
    <row r="179" spans="2:39" x14ac:dyDescent="0.25">
      <c r="B179" s="45">
        <f>B178</f>
        <v>8</v>
      </c>
      <c r="C179" s="71">
        <f ca="1">IFERROR(HLOOKUP(ANS!C178,$M$28:$R$28,1,FALSE),0)+IFERROR(HLOOKUP(ANS!C178,$M$38:$R$38,1,FALSE),0)+IFERROR(HLOOKUP(ANS!C178,$M$48:$R$48,1,FALSE),0)+IFERROR(HLOOKUP(ANS!C178,$M$58:$R$58,1,FALSE),0)+IFERROR(HLOOKUP(ANS!C178,$M$68:$R$68,1,FALSE),0)+IFERROR(HLOOKUP(ANS!C178,$M$78:$R$78,1,FALSE),0)+IFERROR(HLOOKUP(ANS!C178,$M$88:$R$88,1,FALSE),0)</f>
        <v>151</v>
      </c>
      <c r="D179" s="71">
        <f ca="1">IF(C179&gt;=ANS!C178,0,1)</f>
        <v>0</v>
      </c>
      <c r="E179" s="71" t="str">
        <f ca="1">IF(D179,ANS!C178,"")</f>
        <v/>
      </c>
      <c r="F179" s="45" t="str">
        <f ca="1">IFERROR(SMALL($E$178:$E$179,ANS!B178),"")</f>
        <v/>
      </c>
      <c r="G179" s="71"/>
      <c r="H179" s="71"/>
      <c r="Z179" s="82"/>
    </row>
    <row r="180" spans="2:39" x14ac:dyDescent="0.25">
      <c r="B180" s="70">
        <v>9</v>
      </c>
      <c r="C180" s="70">
        <f ca="1">IFERROR(HLOOKUP(ANS!C179,$M$29:$R$29,1,FALSE),0)+IFERROR(HLOOKUP(ANS!C179,$M$39:$R$39,1,FALSE),0)+IFERROR(HLOOKUP(ANS!C179,$M$49:$R$49,1,FALSE),0)+IFERROR(HLOOKUP(ANS!C179,$M$59:$R$59,1,FALSE),0)+IFERROR(HLOOKUP(ANS!C179,$M$69:$R$69,1,FALSE),0)+IFERROR(HLOOKUP(ANS!C179,$M$79:$R$79,1,FALSE),0)+IFERROR(HLOOKUP(ANS!C179,$M$89:$R$89,1,FALSE),0)</f>
        <v>79</v>
      </c>
      <c r="D180" s="70">
        <f ca="1">IF(C180&gt;=ANS!C179,0,1)</f>
        <v>0</v>
      </c>
      <c r="E180" s="70" t="str">
        <f ca="1">IF(D180,ANS!C179,"")</f>
        <v/>
      </c>
      <c r="F180" s="81" t="str">
        <f ca="1">IFERROR(SMALL($E$180:$E$181,ANS!B179),"")</f>
        <v/>
      </c>
      <c r="G180" s="70">
        <f ca="1">COUNT(F180:F181)</f>
        <v>0</v>
      </c>
      <c r="H180" s="52">
        <f ca="1">G180-L99</f>
        <v>0</v>
      </c>
      <c r="Z180" s="82"/>
    </row>
    <row r="181" spans="2:39" x14ac:dyDescent="0.25">
      <c r="B181" s="71">
        <f>B180</f>
        <v>9</v>
      </c>
      <c r="C181" s="71">
        <f ca="1">IFERROR(HLOOKUP(ANS!C180,$M$29:$R$29,1,FALSE),0)+IFERROR(HLOOKUP(ANS!C180,$M$39:$R$39,1,FALSE),0)+IFERROR(HLOOKUP(ANS!C180,$M$49:$R$49,1,FALSE),0)+IFERROR(HLOOKUP(ANS!C180,$M$59:$R$59,1,FALSE),0)+IFERROR(HLOOKUP(ANS!C180,$M$69:$R$69,1,FALSE),0)+IFERROR(HLOOKUP(ANS!C180,$M$79:$R$79,1,FALSE),0)+IFERROR(HLOOKUP(ANS!C180,$M$89:$R$89,1,FALSE),0)</f>
        <v>160</v>
      </c>
      <c r="D181" s="71">
        <f ca="1">IF(C181&gt;=ANS!C180,0,1)</f>
        <v>0</v>
      </c>
      <c r="E181" s="71" t="str">
        <f ca="1">IF(D181,ANS!C180,"")</f>
        <v/>
      </c>
      <c r="F181" s="45" t="str">
        <f ca="1">IFERROR(SMALL($E$180:$E$181,ANS!B180),"")</f>
        <v/>
      </c>
      <c r="G181" s="71"/>
      <c r="H181" s="71"/>
      <c r="Z181" s="82"/>
    </row>
    <row r="182" spans="2:39" x14ac:dyDescent="0.25">
      <c r="D182" s="1"/>
      <c r="AE182" s="1"/>
    </row>
    <row r="183" spans="2:39" x14ac:dyDescent="0.25">
      <c r="H183" s="13"/>
      <c r="AI183" s="13"/>
    </row>
    <row r="184" spans="2:39" x14ac:dyDescent="0.25">
      <c r="H184" s="16"/>
      <c r="AI184" s="16"/>
    </row>
    <row r="185" spans="2:39" x14ac:dyDescent="0.25">
      <c r="G185" s="13"/>
      <c r="H185" s="16"/>
      <c r="AH185" s="13"/>
      <c r="AI185" s="16"/>
    </row>
    <row r="186" spans="2:39" x14ac:dyDescent="0.25">
      <c r="D186" s="1">
        <v>1</v>
      </c>
      <c r="E186" s="1">
        <v>2</v>
      </c>
      <c r="F186" s="1">
        <v>3</v>
      </c>
      <c r="G186" s="16">
        <v>4</v>
      </c>
      <c r="H186" s="16">
        <v>5</v>
      </c>
      <c r="I186" s="69">
        <v>6</v>
      </c>
      <c r="J186" s="69">
        <v>7</v>
      </c>
      <c r="K186" s="1">
        <v>8</v>
      </c>
      <c r="L186" s="1">
        <v>9</v>
      </c>
      <c r="M186" s="1">
        <v>10</v>
      </c>
      <c r="N186" s="1">
        <v>11</v>
      </c>
      <c r="O186" s="1">
        <v>12</v>
      </c>
      <c r="P186" s="1">
        <v>13</v>
      </c>
      <c r="Q186" s="1">
        <v>14</v>
      </c>
      <c r="R186" s="1">
        <v>15</v>
      </c>
      <c r="S186" s="1">
        <v>16</v>
      </c>
      <c r="T186" s="1">
        <v>17</v>
      </c>
      <c r="U186" s="1">
        <v>18</v>
      </c>
      <c r="V186" s="1">
        <v>19</v>
      </c>
      <c r="W186" s="1">
        <v>20</v>
      </c>
      <c r="X186" s="1">
        <v>21</v>
      </c>
      <c r="Y186" s="1">
        <v>22</v>
      </c>
      <c r="Z186" s="1">
        <v>23</v>
      </c>
      <c r="AA186" s="1">
        <v>24</v>
      </c>
      <c r="AH186" s="13"/>
      <c r="AI186" s="16"/>
    </row>
    <row r="187" spans="2:39" x14ac:dyDescent="0.25">
      <c r="B187" s="167">
        <v>1</v>
      </c>
      <c r="C187" s="80" t="s">
        <v>70</v>
      </c>
      <c r="D187" s="75">
        <f ca="1">IFERROR(SMALL($M$21:$R$29,D$186),"")</f>
        <v>21</v>
      </c>
      <c r="E187" s="75">
        <f t="shared" ref="E187:AA187" ca="1" si="254">IFERROR(SMALL($M$21:$R$29,E$186),"")</f>
        <v>23</v>
      </c>
      <c r="F187" s="75">
        <f t="shared" ca="1" si="254"/>
        <v>38</v>
      </c>
      <c r="G187" s="75">
        <f t="shared" ca="1" si="254"/>
        <v>47</v>
      </c>
      <c r="H187" s="75">
        <f t="shared" ca="1" si="254"/>
        <v>50</v>
      </c>
      <c r="I187" s="75">
        <f t="shared" ca="1" si="254"/>
        <v>52</v>
      </c>
      <c r="J187" s="75">
        <f t="shared" ca="1" si="254"/>
        <v>63</v>
      </c>
      <c r="K187" s="75">
        <f t="shared" ca="1" si="254"/>
        <v>65</v>
      </c>
      <c r="L187" s="75">
        <f t="shared" ca="1" si="254"/>
        <v>67</v>
      </c>
      <c r="M187" s="75">
        <f t="shared" ca="1" si="254"/>
        <v>68</v>
      </c>
      <c r="N187" s="75">
        <f t="shared" ca="1" si="254"/>
        <v>71</v>
      </c>
      <c r="O187" s="75">
        <f t="shared" ca="1" si="254"/>
        <v>101</v>
      </c>
      <c r="P187" s="75">
        <f t="shared" ca="1" si="254"/>
        <v>102</v>
      </c>
      <c r="Q187" s="75">
        <f t="shared" ca="1" si="254"/>
        <v>105</v>
      </c>
      <c r="R187" s="75">
        <f t="shared" ca="1" si="254"/>
        <v>120</v>
      </c>
      <c r="S187" s="75">
        <f t="shared" ca="1" si="254"/>
        <v>122</v>
      </c>
      <c r="T187" s="75">
        <f t="shared" ca="1" si="254"/>
        <v>140</v>
      </c>
      <c r="U187" s="75">
        <f t="shared" ca="1" si="254"/>
        <v>165</v>
      </c>
      <c r="V187" s="75">
        <f t="shared" ca="1" si="254"/>
        <v>174</v>
      </c>
      <c r="W187" s="75">
        <f t="shared" ca="1" si="254"/>
        <v>175</v>
      </c>
      <c r="X187" s="75" t="str">
        <f t="shared" ca="1" si="254"/>
        <v/>
      </c>
      <c r="Y187" s="75" t="str">
        <f t="shared" ca="1" si="254"/>
        <v/>
      </c>
      <c r="Z187" s="75" t="str">
        <f t="shared" ca="1" si="254"/>
        <v/>
      </c>
      <c r="AA187" s="75" t="str">
        <f t="shared" ca="1" si="254"/>
        <v/>
      </c>
      <c r="AH187" s="13"/>
      <c r="AI187" s="16"/>
    </row>
    <row r="188" spans="2:39" x14ac:dyDescent="0.25">
      <c r="B188" s="167"/>
      <c r="C188" s="80" t="s">
        <v>71</v>
      </c>
      <c r="D188" s="75">
        <f ca="1">IFERROR(SMALL($AN$21:$AS$29,D$186),"")</f>
        <v>3</v>
      </c>
      <c r="E188" s="75">
        <f t="shared" ref="E188:AA188" ca="1" si="255">IFERROR(SMALL($AN$21:$AS$29,E$186),"")</f>
        <v>32</v>
      </c>
      <c r="F188" s="75">
        <f t="shared" ca="1" si="255"/>
        <v>44</v>
      </c>
      <c r="G188" s="75">
        <f t="shared" ca="1" si="255"/>
        <v>53</v>
      </c>
      <c r="H188" s="75">
        <f t="shared" ca="1" si="255"/>
        <v>54</v>
      </c>
      <c r="I188" s="75">
        <f t="shared" ca="1" si="255"/>
        <v>59</v>
      </c>
      <c r="J188" s="75">
        <f t="shared" ca="1" si="255"/>
        <v>69</v>
      </c>
      <c r="K188" s="75">
        <f t="shared" ca="1" si="255"/>
        <v>89</v>
      </c>
      <c r="L188" s="75">
        <f t="shared" ca="1" si="255"/>
        <v>90</v>
      </c>
      <c r="M188" s="75">
        <f t="shared" ca="1" si="255"/>
        <v>94</v>
      </c>
      <c r="N188" s="75">
        <f t="shared" ca="1" si="255"/>
        <v>95</v>
      </c>
      <c r="O188" s="75">
        <f t="shared" ca="1" si="255"/>
        <v>97</v>
      </c>
      <c r="P188" s="75">
        <f t="shared" ca="1" si="255"/>
        <v>101</v>
      </c>
      <c r="Q188" s="75">
        <f t="shared" ca="1" si="255"/>
        <v>108</v>
      </c>
      <c r="R188" s="75">
        <f t="shared" ca="1" si="255"/>
        <v>112</v>
      </c>
      <c r="S188" s="75">
        <f t="shared" ca="1" si="255"/>
        <v>117</v>
      </c>
      <c r="T188" s="75">
        <f t="shared" ca="1" si="255"/>
        <v>119</v>
      </c>
      <c r="U188" s="75" t="str">
        <f t="shared" ca="1" si="255"/>
        <v/>
      </c>
      <c r="V188" s="75" t="str">
        <f t="shared" ca="1" si="255"/>
        <v/>
      </c>
      <c r="W188" s="75" t="str">
        <f t="shared" ca="1" si="255"/>
        <v/>
      </c>
      <c r="X188" s="75" t="str">
        <f t="shared" ca="1" si="255"/>
        <v/>
      </c>
      <c r="Y188" s="75" t="str">
        <f t="shared" ca="1" si="255"/>
        <v/>
      </c>
      <c r="Z188" s="75" t="str">
        <f t="shared" ca="1" si="255"/>
        <v/>
      </c>
      <c r="AA188" s="75" t="str">
        <f t="shared" ca="1" si="255"/>
        <v/>
      </c>
      <c r="AH188" s="13"/>
      <c r="AI188" s="16"/>
    </row>
    <row r="189" spans="2:39" x14ac:dyDescent="0.25">
      <c r="K189"/>
      <c r="L189"/>
      <c r="AL189"/>
      <c r="AM189"/>
    </row>
    <row r="190" spans="2:39" x14ac:dyDescent="0.25">
      <c r="B190" s="167">
        <v>2</v>
      </c>
      <c r="C190" s="80" t="s">
        <v>70</v>
      </c>
      <c r="D190" s="75">
        <f ca="1">IFERROR(SMALL($M$31:$R$39,D$186),"")</f>
        <v>2</v>
      </c>
      <c r="E190" s="75">
        <f t="shared" ref="E190:AA190" ca="1" si="256">IFERROR(SMALL($M$31:$R$39,E$186),"")</f>
        <v>29</v>
      </c>
      <c r="F190" s="75">
        <f t="shared" ca="1" si="256"/>
        <v>36</v>
      </c>
      <c r="G190" s="75">
        <f t="shared" ca="1" si="256"/>
        <v>53</v>
      </c>
      <c r="H190" s="75">
        <f t="shared" ca="1" si="256"/>
        <v>62</v>
      </c>
      <c r="I190" s="75">
        <f t="shared" ca="1" si="256"/>
        <v>66</v>
      </c>
      <c r="J190" s="75">
        <f t="shared" ca="1" si="256"/>
        <v>72</v>
      </c>
      <c r="K190" s="75">
        <f t="shared" ca="1" si="256"/>
        <v>73</v>
      </c>
      <c r="L190" s="75">
        <f t="shared" ca="1" si="256"/>
        <v>75</v>
      </c>
      <c r="M190" s="75">
        <f t="shared" ca="1" si="256"/>
        <v>79</v>
      </c>
      <c r="N190" s="75">
        <f t="shared" ca="1" si="256"/>
        <v>84</v>
      </c>
      <c r="O190" s="75">
        <f t="shared" ca="1" si="256"/>
        <v>85</v>
      </c>
      <c r="P190" s="75">
        <f t="shared" ca="1" si="256"/>
        <v>100</v>
      </c>
      <c r="Q190" s="75">
        <f t="shared" ca="1" si="256"/>
        <v>106</v>
      </c>
      <c r="R190" s="75">
        <f t="shared" ca="1" si="256"/>
        <v>108</v>
      </c>
      <c r="S190" s="75">
        <f t="shared" ca="1" si="256"/>
        <v>116</v>
      </c>
      <c r="T190" s="75">
        <f t="shared" ca="1" si="256"/>
        <v>123</v>
      </c>
      <c r="U190" s="75">
        <f t="shared" ca="1" si="256"/>
        <v>143</v>
      </c>
      <c r="V190" s="75">
        <f t="shared" ca="1" si="256"/>
        <v>147</v>
      </c>
      <c r="W190" s="75">
        <f t="shared" ca="1" si="256"/>
        <v>153</v>
      </c>
      <c r="X190" s="75">
        <f t="shared" ca="1" si="256"/>
        <v>155</v>
      </c>
      <c r="Y190" s="75">
        <f t="shared" ca="1" si="256"/>
        <v>162</v>
      </c>
      <c r="Z190" s="75">
        <f t="shared" ca="1" si="256"/>
        <v>164</v>
      </c>
      <c r="AA190" s="75" t="str">
        <f t="shared" ca="1" si="256"/>
        <v/>
      </c>
      <c r="AH190" s="13"/>
      <c r="AI190" s="16"/>
    </row>
    <row r="191" spans="2:39" x14ac:dyDescent="0.25">
      <c r="B191" s="167"/>
      <c r="C191" s="80" t="s">
        <v>71</v>
      </c>
      <c r="D191" s="75">
        <f ca="1">IFERROR(SMALL($AN$31:$AS$39,D$186),"")</f>
        <v>13</v>
      </c>
      <c r="E191" s="75">
        <f t="shared" ref="E191:AA191" ca="1" si="257">IFERROR(SMALL($AN$31:$AS$39,E$186),"")</f>
        <v>22</v>
      </c>
      <c r="F191" s="75">
        <f t="shared" ca="1" si="257"/>
        <v>37</v>
      </c>
      <c r="G191" s="75">
        <f t="shared" ca="1" si="257"/>
        <v>38</v>
      </c>
      <c r="H191" s="75">
        <f t="shared" ca="1" si="257"/>
        <v>46</v>
      </c>
      <c r="I191" s="75">
        <f t="shared" ca="1" si="257"/>
        <v>49</v>
      </c>
      <c r="J191" s="75">
        <f t="shared" ca="1" si="257"/>
        <v>51</v>
      </c>
      <c r="K191" s="75">
        <f t="shared" ca="1" si="257"/>
        <v>71</v>
      </c>
      <c r="L191" s="75">
        <f t="shared" ca="1" si="257"/>
        <v>74</v>
      </c>
      <c r="M191" s="75">
        <f t="shared" ca="1" si="257"/>
        <v>78</v>
      </c>
      <c r="N191" s="75">
        <f t="shared" ca="1" si="257"/>
        <v>87</v>
      </c>
      <c r="O191" s="75">
        <f t="shared" ca="1" si="257"/>
        <v>93</v>
      </c>
      <c r="P191" s="75">
        <f t="shared" ca="1" si="257"/>
        <v>100</v>
      </c>
      <c r="Q191" s="75">
        <f t="shared" ca="1" si="257"/>
        <v>109</v>
      </c>
      <c r="R191" s="75" t="str">
        <f t="shared" ca="1" si="257"/>
        <v/>
      </c>
      <c r="S191" s="75" t="str">
        <f t="shared" ca="1" si="257"/>
        <v/>
      </c>
      <c r="T191" s="75" t="str">
        <f t="shared" ca="1" si="257"/>
        <v/>
      </c>
      <c r="U191" s="75" t="str">
        <f t="shared" ca="1" si="257"/>
        <v/>
      </c>
      <c r="V191" s="75" t="str">
        <f t="shared" ca="1" si="257"/>
        <v/>
      </c>
      <c r="W191" s="75" t="str">
        <f t="shared" ca="1" si="257"/>
        <v/>
      </c>
      <c r="X191" s="75" t="str">
        <f t="shared" ca="1" si="257"/>
        <v/>
      </c>
      <c r="Y191" s="75" t="str">
        <f t="shared" ca="1" si="257"/>
        <v/>
      </c>
      <c r="Z191" s="75" t="str">
        <f t="shared" ca="1" si="257"/>
        <v/>
      </c>
      <c r="AA191" s="75" t="str">
        <f t="shared" ca="1" si="257"/>
        <v/>
      </c>
      <c r="AH191" s="13"/>
      <c r="AI191" s="16"/>
    </row>
    <row r="192" spans="2:39" x14ac:dyDescent="0.25">
      <c r="K192"/>
      <c r="L192"/>
      <c r="AL192"/>
      <c r="AM192"/>
    </row>
    <row r="193" spans="2:39" x14ac:dyDescent="0.25">
      <c r="B193" s="167">
        <v>3</v>
      </c>
      <c r="C193" s="80" t="s">
        <v>70</v>
      </c>
      <c r="D193" s="75">
        <f ca="1">IFERROR(SMALL($M$41:$R$49,D$186),"")</f>
        <v>1</v>
      </c>
      <c r="E193" s="75">
        <f t="shared" ref="E193:AA193" ca="1" si="258">IFERROR(SMALL($M$41:$R$49,E$186),"")</f>
        <v>4</v>
      </c>
      <c r="F193" s="75">
        <f t="shared" ca="1" si="258"/>
        <v>10</v>
      </c>
      <c r="G193" s="75">
        <f t="shared" ca="1" si="258"/>
        <v>18</v>
      </c>
      <c r="H193" s="75">
        <f t="shared" ca="1" si="258"/>
        <v>34</v>
      </c>
      <c r="I193" s="75">
        <f t="shared" ca="1" si="258"/>
        <v>46</v>
      </c>
      <c r="J193" s="75">
        <f t="shared" ca="1" si="258"/>
        <v>69</v>
      </c>
      <c r="K193" s="75">
        <f t="shared" ca="1" si="258"/>
        <v>77</v>
      </c>
      <c r="L193" s="75">
        <f t="shared" ca="1" si="258"/>
        <v>86</v>
      </c>
      <c r="M193" s="75">
        <f t="shared" ca="1" si="258"/>
        <v>94</v>
      </c>
      <c r="N193" s="75">
        <f t="shared" ca="1" si="258"/>
        <v>104</v>
      </c>
      <c r="O193" s="75">
        <f t="shared" ca="1" si="258"/>
        <v>113</v>
      </c>
      <c r="P193" s="75">
        <f t="shared" ca="1" si="258"/>
        <v>114</v>
      </c>
      <c r="Q193" s="75">
        <f t="shared" ca="1" si="258"/>
        <v>132</v>
      </c>
      <c r="R193" s="75">
        <f t="shared" ca="1" si="258"/>
        <v>136</v>
      </c>
      <c r="S193" s="75">
        <f t="shared" ca="1" si="258"/>
        <v>141</v>
      </c>
      <c r="T193" s="75">
        <f t="shared" ca="1" si="258"/>
        <v>142</v>
      </c>
      <c r="U193" s="75">
        <f t="shared" ca="1" si="258"/>
        <v>144</v>
      </c>
      <c r="V193" s="75">
        <f t="shared" ca="1" si="258"/>
        <v>152</v>
      </c>
      <c r="W193" s="75">
        <f t="shared" ca="1" si="258"/>
        <v>157</v>
      </c>
      <c r="X193" s="75">
        <f t="shared" ca="1" si="258"/>
        <v>158</v>
      </c>
      <c r="Y193" s="75">
        <f t="shared" ca="1" si="258"/>
        <v>176</v>
      </c>
      <c r="Z193" s="75" t="str">
        <f t="shared" ca="1" si="258"/>
        <v/>
      </c>
      <c r="AA193" s="75" t="str">
        <f t="shared" ca="1" si="258"/>
        <v/>
      </c>
      <c r="AH193" s="13"/>
      <c r="AI193" s="16"/>
    </row>
    <row r="194" spans="2:39" x14ac:dyDescent="0.25">
      <c r="B194" s="167"/>
      <c r="C194" s="80" t="s">
        <v>71</v>
      </c>
      <c r="D194" s="75">
        <f ca="1">IFERROR(SMALL($AN$41:$AS$49,D$186),"")</f>
        <v>10</v>
      </c>
      <c r="E194" s="75">
        <f t="shared" ref="E194:AA194" ca="1" si="259">IFERROR(SMALL($AN$41:$AS$49,E$186),"")</f>
        <v>14</v>
      </c>
      <c r="F194" s="75">
        <f t="shared" ca="1" si="259"/>
        <v>16</v>
      </c>
      <c r="G194" s="75">
        <f t="shared" ca="1" si="259"/>
        <v>19</v>
      </c>
      <c r="H194" s="75">
        <f t="shared" ca="1" si="259"/>
        <v>29</v>
      </c>
      <c r="I194" s="75">
        <f t="shared" ca="1" si="259"/>
        <v>30</v>
      </c>
      <c r="J194" s="75">
        <f t="shared" ca="1" si="259"/>
        <v>40</v>
      </c>
      <c r="K194" s="75">
        <f t="shared" ca="1" si="259"/>
        <v>41</v>
      </c>
      <c r="L194" s="75">
        <f t="shared" ca="1" si="259"/>
        <v>55</v>
      </c>
      <c r="M194" s="75">
        <f t="shared" ca="1" si="259"/>
        <v>57</v>
      </c>
      <c r="N194" s="75">
        <f t="shared" ca="1" si="259"/>
        <v>99</v>
      </c>
      <c r="O194" s="75">
        <f t="shared" ca="1" si="259"/>
        <v>113</v>
      </c>
      <c r="P194" s="75">
        <f t="shared" ca="1" si="259"/>
        <v>115</v>
      </c>
      <c r="Q194" s="75">
        <f t="shared" ca="1" si="259"/>
        <v>116</v>
      </c>
      <c r="R194" s="75">
        <f t="shared" ca="1" si="259"/>
        <v>121</v>
      </c>
      <c r="S194" s="75" t="str">
        <f t="shared" ca="1" si="259"/>
        <v/>
      </c>
      <c r="T194" s="75" t="str">
        <f t="shared" ca="1" si="259"/>
        <v/>
      </c>
      <c r="U194" s="75" t="str">
        <f t="shared" ca="1" si="259"/>
        <v/>
      </c>
      <c r="V194" s="75" t="str">
        <f t="shared" ca="1" si="259"/>
        <v/>
      </c>
      <c r="W194" s="75" t="str">
        <f t="shared" ca="1" si="259"/>
        <v/>
      </c>
      <c r="X194" s="75" t="str">
        <f t="shared" ca="1" si="259"/>
        <v/>
      </c>
      <c r="Y194" s="75" t="str">
        <f t="shared" ca="1" si="259"/>
        <v/>
      </c>
      <c r="Z194" s="75" t="str">
        <f t="shared" ca="1" si="259"/>
        <v/>
      </c>
      <c r="AA194" s="75" t="str">
        <f t="shared" ca="1" si="259"/>
        <v/>
      </c>
      <c r="AH194" s="13"/>
      <c r="AI194" s="16"/>
    </row>
    <row r="195" spans="2:39" x14ac:dyDescent="0.25">
      <c r="K195"/>
      <c r="L195"/>
      <c r="AL195"/>
      <c r="AM195"/>
    </row>
    <row r="196" spans="2:39" x14ac:dyDescent="0.25">
      <c r="B196" s="167">
        <v>4</v>
      </c>
      <c r="C196" s="80" t="s">
        <v>70</v>
      </c>
      <c r="D196" s="75">
        <f ca="1">IFERROR(SMALL($M$51:$R$59,D$186),"")</f>
        <v>3</v>
      </c>
      <c r="E196" s="75">
        <f t="shared" ref="E196:AA196" ca="1" si="260">IFERROR(SMALL($M$51:$R$59,E$186),"")</f>
        <v>7</v>
      </c>
      <c r="F196" s="75">
        <f t="shared" ca="1" si="260"/>
        <v>12</v>
      </c>
      <c r="G196" s="75">
        <f t="shared" ca="1" si="260"/>
        <v>25</v>
      </c>
      <c r="H196" s="75">
        <f t="shared" ca="1" si="260"/>
        <v>28</v>
      </c>
      <c r="I196" s="75">
        <f t="shared" ca="1" si="260"/>
        <v>31</v>
      </c>
      <c r="J196" s="75">
        <f t="shared" ca="1" si="260"/>
        <v>49</v>
      </c>
      <c r="K196" s="75">
        <f t="shared" ca="1" si="260"/>
        <v>51</v>
      </c>
      <c r="L196" s="75">
        <f t="shared" ca="1" si="260"/>
        <v>55</v>
      </c>
      <c r="M196" s="75">
        <f t="shared" ca="1" si="260"/>
        <v>59</v>
      </c>
      <c r="N196" s="75">
        <f t="shared" ca="1" si="260"/>
        <v>60</v>
      </c>
      <c r="O196" s="75">
        <f t="shared" ca="1" si="260"/>
        <v>87</v>
      </c>
      <c r="P196" s="75">
        <f t="shared" ca="1" si="260"/>
        <v>103</v>
      </c>
      <c r="Q196" s="75">
        <f t="shared" ca="1" si="260"/>
        <v>109</v>
      </c>
      <c r="R196" s="75">
        <f t="shared" ca="1" si="260"/>
        <v>119</v>
      </c>
      <c r="S196" s="75">
        <f t="shared" ca="1" si="260"/>
        <v>121</v>
      </c>
      <c r="T196" s="75">
        <f t="shared" ca="1" si="260"/>
        <v>128</v>
      </c>
      <c r="U196" s="75">
        <f t="shared" ca="1" si="260"/>
        <v>135</v>
      </c>
      <c r="V196" s="75">
        <f t="shared" ca="1" si="260"/>
        <v>137</v>
      </c>
      <c r="W196" s="75">
        <f t="shared" ca="1" si="260"/>
        <v>163</v>
      </c>
      <c r="X196" s="75">
        <f t="shared" ca="1" si="260"/>
        <v>173</v>
      </c>
      <c r="Y196" s="75" t="str">
        <f t="shared" ca="1" si="260"/>
        <v/>
      </c>
      <c r="Z196" s="75" t="str">
        <f t="shared" ca="1" si="260"/>
        <v/>
      </c>
      <c r="AA196" s="75" t="str">
        <f t="shared" ca="1" si="260"/>
        <v/>
      </c>
      <c r="AH196" s="13"/>
      <c r="AI196" s="16"/>
    </row>
    <row r="197" spans="2:39" x14ac:dyDescent="0.25">
      <c r="B197" s="167"/>
      <c r="C197" s="80" t="s">
        <v>71</v>
      </c>
      <c r="D197" s="75">
        <f ca="1">IFERROR(SMALL($AN$51:$AS$59,D$186),"")</f>
        <v>7</v>
      </c>
      <c r="E197" s="75">
        <f t="shared" ref="E197:AA197" ca="1" si="261">IFERROR(SMALL($AN$51:$AS$59,E$186),"")</f>
        <v>8</v>
      </c>
      <c r="F197" s="75">
        <f t="shared" ca="1" si="261"/>
        <v>25</v>
      </c>
      <c r="G197" s="75">
        <f t="shared" ca="1" si="261"/>
        <v>36</v>
      </c>
      <c r="H197" s="75">
        <f t="shared" ca="1" si="261"/>
        <v>48</v>
      </c>
      <c r="I197" s="75">
        <f t="shared" ca="1" si="261"/>
        <v>50</v>
      </c>
      <c r="J197" s="75">
        <f t="shared" ca="1" si="261"/>
        <v>52</v>
      </c>
      <c r="K197" s="75">
        <f t="shared" ca="1" si="261"/>
        <v>63</v>
      </c>
      <c r="L197" s="75">
        <f t="shared" ca="1" si="261"/>
        <v>64</v>
      </c>
      <c r="M197" s="75">
        <f t="shared" ca="1" si="261"/>
        <v>65</v>
      </c>
      <c r="N197" s="75">
        <f t="shared" ca="1" si="261"/>
        <v>66</v>
      </c>
      <c r="O197" s="75">
        <f t="shared" ca="1" si="261"/>
        <v>72</v>
      </c>
      <c r="P197" s="75">
        <f t="shared" ca="1" si="261"/>
        <v>83</v>
      </c>
      <c r="Q197" s="75">
        <f t="shared" ca="1" si="261"/>
        <v>86</v>
      </c>
      <c r="R197" s="75">
        <f t="shared" ca="1" si="261"/>
        <v>96</v>
      </c>
      <c r="S197" s="75">
        <f t="shared" ca="1" si="261"/>
        <v>122</v>
      </c>
      <c r="T197" s="75" t="str">
        <f t="shared" ca="1" si="261"/>
        <v/>
      </c>
      <c r="U197" s="75" t="str">
        <f t="shared" ca="1" si="261"/>
        <v/>
      </c>
      <c r="V197" s="75" t="str">
        <f t="shared" ca="1" si="261"/>
        <v/>
      </c>
      <c r="W197" s="75" t="str">
        <f t="shared" ca="1" si="261"/>
        <v/>
      </c>
      <c r="X197" s="75" t="str">
        <f t="shared" ca="1" si="261"/>
        <v/>
      </c>
      <c r="Y197" s="75" t="str">
        <f t="shared" ca="1" si="261"/>
        <v/>
      </c>
      <c r="Z197" s="75" t="str">
        <f t="shared" ca="1" si="261"/>
        <v/>
      </c>
      <c r="AA197" s="75" t="str">
        <f t="shared" ca="1" si="261"/>
        <v/>
      </c>
      <c r="AH197" s="13"/>
      <c r="AI197" s="16"/>
    </row>
    <row r="198" spans="2:39" x14ac:dyDescent="0.25">
      <c r="K198"/>
      <c r="L198"/>
      <c r="AL198"/>
      <c r="AM198"/>
    </row>
    <row r="199" spans="2:39" x14ac:dyDescent="0.25">
      <c r="B199" s="167">
        <v>5</v>
      </c>
      <c r="C199" s="80" t="s">
        <v>70</v>
      </c>
      <c r="D199" s="75">
        <f ca="1">IFERROR(SMALL($M$61:$R$69,D$186),"")</f>
        <v>9</v>
      </c>
      <c r="E199" s="75">
        <f t="shared" ref="E199:AA199" ca="1" si="262">IFERROR(SMALL($M$61:$R$69,E$186),"")</f>
        <v>13</v>
      </c>
      <c r="F199" s="75">
        <f t="shared" ca="1" si="262"/>
        <v>19</v>
      </c>
      <c r="G199" s="75">
        <f t="shared" ca="1" si="262"/>
        <v>24</v>
      </c>
      <c r="H199" s="75">
        <f t="shared" ca="1" si="262"/>
        <v>35</v>
      </c>
      <c r="I199" s="75">
        <f t="shared" ca="1" si="262"/>
        <v>44</v>
      </c>
      <c r="J199" s="75">
        <f t="shared" ca="1" si="262"/>
        <v>48</v>
      </c>
      <c r="K199" s="75">
        <f t="shared" ca="1" si="262"/>
        <v>64</v>
      </c>
      <c r="L199" s="75">
        <f t="shared" ca="1" si="262"/>
        <v>70</v>
      </c>
      <c r="M199" s="75">
        <f t="shared" ca="1" si="262"/>
        <v>74</v>
      </c>
      <c r="N199" s="75">
        <f t="shared" ca="1" si="262"/>
        <v>82</v>
      </c>
      <c r="O199" s="75">
        <f t="shared" ca="1" si="262"/>
        <v>83</v>
      </c>
      <c r="P199" s="75">
        <f t="shared" ca="1" si="262"/>
        <v>90</v>
      </c>
      <c r="Q199" s="75">
        <f t="shared" ca="1" si="262"/>
        <v>111</v>
      </c>
      <c r="R199" s="75">
        <f t="shared" ca="1" si="262"/>
        <v>124</v>
      </c>
      <c r="S199" s="75">
        <f t="shared" ca="1" si="262"/>
        <v>125</v>
      </c>
      <c r="T199" s="75">
        <f t="shared" ca="1" si="262"/>
        <v>129</v>
      </c>
      <c r="U199" s="75">
        <f t="shared" ca="1" si="262"/>
        <v>151</v>
      </c>
      <c r="V199" s="75">
        <f t="shared" ca="1" si="262"/>
        <v>156</v>
      </c>
      <c r="W199" s="75">
        <f t="shared" ca="1" si="262"/>
        <v>159</v>
      </c>
      <c r="X199" s="75">
        <f t="shared" ca="1" si="262"/>
        <v>166</v>
      </c>
      <c r="Y199" s="75">
        <f t="shared" ca="1" si="262"/>
        <v>168</v>
      </c>
      <c r="Z199" s="75" t="str">
        <f t="shared" ca="1" si="262"/>
        <v/>
      </c>
      <c r="AA199" s="75" t="str">
        <f t="shared" ca="1" si="262"/>
        <v/>
      </c>
      <c r="AH199" s="13"/>
      <c r="AI199" s="16"/>
    </row>
    <row r="200" spans="2:39" x14ac:dyDescent="0.25">
      <c r="B200" s="167"/>
      <c r="C200" s="80" t="s">
        <v>71</v>
      </c>
      <c r="D200" s="75">
        <f ca="1">IFERROR(SMALL($AN$61:$AS$69,D$186),"")</f>
        <v>27</v>
      </c>
      <c r="E200" s="75">
        <f t="shared" ref="E200:AA200" ca="1" si="263">IFERROR(SMALL($AN$61:$AS$69,E$186),"")</f>
        <v>31</v>
      </c>
      <c r="F200" s="75">
        <f t="shared" ca="1" si="263"/>
        <v>34</v>
      </c>
      <c r="G200" s="75">
        <f t="shared" ca="1" si="263"/>
        <v>35</v>
      </c>
      <c r="H200" s="75">
        <f t="shared" ca="1" si="263"/>
        <v>58</v>
      </c>
      <c r="I200" s="75">
        <f t="shared" ca="1" si="263"/>
        <v>61</v>
      </c>
      <c r="J200" s="75">
        <f t="shared" ca="1" si="263"/>
        <v>75</v>
      </c>
      <c r="K200" s="75">
        <f t="shared" ca="1" si="263"/>
        <v>76</v>
      </c>
      <c r="L200" s="75">
        <f t="shared" ca="1" si="263"/>
        <v>82</v>
      </c>
      <c r="M200" s="75">
        <f t="shared" ca="1" si="263"/>
        <v>85</v>
      </c>
      <c r="N200" s="75">
        <f t="shared" ca="1" si="263"/>
        <v>98</v>
      </c>
      <c r="O200" s="75">
        <f t="shared" ca="1" si="263"/>
        <v>102</v>
      </c>
      <c r="P200" s="75">
        <f t="shared" ca="1" si="263"/>
        <v>104</v>
      </c>
      <c r="Q200" s="75">
        <f t="shared" ca="1" si="263"/>
        <v>111</v>
      </c>
      <c r="R200" s="75">
        <f t="shared" ca="1" si="263"/>
        <v>114</v>
      </c>
      <c r="S200" s="75" t="str">
        <f t="shared" ca="1" si="263"/>
        <v/>
      </c>
      <c r="T200" s="75" t="str">
        <f t="shared" ca="1" si="263"/>
        <v/>
      </c>
      <c r="U200" s="75" t="str">
        <f t="shared" ca="1" si="263"/>
        <v/>
      </c>
      <c r="V200" s="75" t="str">
        <f t="shared" ca="1" si="263"/>
        <v/>
      </c>
      <c r="W200" s="75" t="str">
        <f t="shared" ca="1" si="263"/>
        <v/>
      </c>
      <c r="X200" s="75" t="str">
        <f t="shared" ca="1" si="263"/>
        <v/>
      </c>
      <c r="Y200" s="75" t="str">
        <f t="shared" ca="1" si="263"/>
        <v/>
      </c>
      <c r="Z200" s="75" t="str">
        <f t="shared" ca="1" si="263"/>
        <v/>
      </c>
      <c r="AA200" s="75" t="str">
        <f t="shared" ca="1" si="263"/>
        <v/>
      </c>
      <c r="AH200" s="13"/>
      <c r="AI200" s="16"/>
    </row>
    <row r="201" spans="2:39" x14ac:dyDescent="0.25">
      <c r="K201"/>
      <c r="L201"/>
      <c r="AL201"/>
      <c r="AM201"/>
    </row>
    <row r="202" spans="2:39" x14ac:dyDescent="0.25">
      <c r="B202" s="167">
        <v>6</v>
      </c>
      <c r="C202" s="80" t="s">
        <v>70</v>
      </c>
      <c r="D202" s="75">
        <f ca="1">IFERROR(SMALL($M$71:$R$79,D$186),"")</f>
        <v>39</v>
      </c>
      <c r="E202" s="75">
        <f t="shared" ref="E202:AA202" ca="1" si="264">IFERROR(SMALL($M$71:$R$79,E$186),"")</f>
        <v>40</v>
      </c>
      <c r="F202" s="75">
        <f t="shared" ca="1" si="264"/>
        <v>45</v>
      </c>
      <c r="G202" s="75">
        <f t="shared" ca="1" si="264"/>
        <v>56</v>
      </c>
      <c r="H202" s="75">
        <f t="shared" ca="1" si="264"/>
        <v>58</v>
      </c>
      <c r="I202" s="75">
        <f t="shared" ca="1" si="264"/>
        <v>61</v>
      </c>
      <c r="J202" s="75">
        <f t="shared" ca="1" si="264"/>
        <v>78</v>
      </c>
      <c r="K202" s="75">
        <f t="shared" ca="1" si="264"/>
        <v>80</v>
      </c>
      <c r="L202" s="75">
        <f t="shared" ca="1" si="264"/>
        <v>81</v>
      </c>
      <c r="M202" s="75">
        <f t="shared" ca="1" si="264"/>
        <v>89</v>
      </c>
      <c r="N202" s="75">
        <f t="shared" ca="1" si="264"/>
        <v>93</v>
      </c>
      <c r="O202" s="75">
        <f t="shared" ca="1" si="264"/>
        <v>96</v>
      </c>
      <c r="P202" s="75">
        <f t="shared" ca="1" si="264"/>
        <v>107</v>
      </c>
      <c r="Q202" s="75">
        <f t="shared" ca="1" si="264"/>
        <v>131</v>
      </c>
      <c r="R202" s="75">
        <f t="shared" ca="1" si="264"/>
        <v>133</v>
      </c>
      <c r="S202" s="75">
        <f t="shared" ca="1" si="264"/>
        <v>134</v>
      </c>
      <c r="T202" s="75">
        <f t="shared" ca="1" si="264"/>
        <v>139</v>
      </c>
      <c r="U202" s="75">
        <f t="shared" ca="1" si="264"/>
        <v>154</v>
      </c>
      <c r="V202" s="75">
        <f t="shared" ca="1" si="264"/>
        <v>160</v>
      </c>
      <c r="W202" s="75">
        <f t="shared" ca="1" si="264"/>
        <v>167</v>
      </c>
      <c r="X202" s="75">
        <f t="shared" ca="1" si="264"/>
        <v>172</v>
      </c>
      <c r="Y202" s="75" t="str">
        <f t="shared" ca="1" si="264"/>
        <v/>
      </c>
      <c r="Z202" s="75" t="str">
        <f t="shared" ca="1" si="264"/>
        <v/>
      </c>
      <c r="AA202" s="75" t="str">
        <f t="shared" ca="1" si="264"/>
        <v/>
      </c>
      <c r="AH202" s="13"/>
      <c r="AI202" s="16"/>
    </row>
    <row r="203" spans="2:39" x14ac:dyDescent="0.25">
      <c r="B203" s="167"/>
      <c r="C203" s="80" t="s">
        <v>71</v>
      </c>
      <c r="D203" s="75">
        <f ca="1">IFERROR(SMALL($AN$71:$AS$79,D$186),"")</f>
        <v>1</v>
      </c>
      <c r="E203" s="75">
        <f t="shared" ref="E203:AA203" ca="1" si="265">IFERROR(SMALL($AN$71:$AS$79,E$186),"")</f>
        <v>4</v>
      </c>
      <c r="F203" s="75">
        <f t="shared" ca="1" si="265"/>
        <v>15</v>
      </c>
      <c r="G203" s="75">
        <f t="shared" ca="1" si="265"/>
        <v>18</v>
      </c>
      <c r="H203" s="75">
        <f t="shared" ca="1" si="265"/>
        <v>23</v>
      </c>
      <c r="I203" s="75">
        <f t="shared" ca="1" si="265"/>
        <v>26</v>
      </c>
      <c r="J203" s="75">
        <f t="shared" ca="1" si="265"/>
        <v>33</v>
      </c>
      <c r="K203" s="75">
        <f t="shared" ca="1" si="265"/>
        <v>45</v>
      </c>
      <c r="L203" s="75">
        <f t="shared" ca="1" si="265"/>
        <v>56</v>
      </c>
      <c r="M203" s="75">
        <f t="shared" ca="1" si="265"/>
        <v>62</v>
      </c>
      <c r="N203" s="75">
        <f t="shared" ca="1" si="265"/>
        <v>67</v>
      </c>
      <c r="O203" s="75">
        <f t="shared" ca="1" si="265"/>
        <v>70</v>
      </c>
      <c r="P203" s="75">
        <f t="shared" ca="1" si="265"/>
        <v>73</v>
      </c>
      <c r="Q203" s="75">
        <f t="shared" ca="1" si="265"/>
        <v>77</v>
      </c>
      <c r="R203" s="75">
        <f t="shared" ca="1" si="265"/>
        <v>81</v>
      </c>
      <c r="S203" s="75">
        <f t="shared" ca="1" si="265"/>
        <v>88</v>
      </c>
      <c r="T203" s="75" t="str">
        <f t="shared" ca="1" si="265"/>
        <v/>
      </c>
      <c r="U203" s="75" t="str">
        <f t="shared" ca="1" si="265"/>
        <v/>
      </c>
      <c r="V203" s="75" t="str">
        <f t="shared" ca="1" si="265"/>
        <v/>
      </c>
      <c r="W203" s="75" t="str">
        <f t="shared" ca="1" si="265"/>
        <v/>
      </c>
      <c r="X203" s="75" t="str">
        <f t="shared" ca="1" si="265"/>
        <v/>
      </c>
      <c r="Y203" s="75" t="str">
        <f t="shared" ca="1" si="265"/>
        <v/>
      </c>
      <c r="Z203" s="75" t="str">
        <f t="shared" ca="1" si="265"/>
        <v/>
      </c>
      <c r="AA203" s="75" t="str">
        <f t="shared" ca="1" si="265"/>
        <v/>
      </c>
      <c r="AH203" s="13"/>
      <c r="AI203" s="16"/>
    </row>
    <row r="204" spans="2:39" x14ac:dyDescent="0.25">
      <c r="K204"/>
      <c r="L204"/>
      <c r="AL204"/>
      <c r="AM204"/>
    </row>
    <row r="205" spans="2:39" x14ac:dyDescent="0.25">
      <c r="B205" s="167">
        <v>7</v>
      </c>
      <c r="C205" s="80" t="s">
        <v>70</v>
      </c>
      <c r="D205" s="75">
        <f ca="1">IFERROR(SMALL($M$81:$R$89,D$186),"")</f>
        <v>6</v>
      </c>
      <c r="E205" s="75">
        <f t="shared" ref="E205:AA205" ca="1" si="266">IFERROR(SMALL($M$81:$R$89,E$186),"")</f>
        <v>8</v>
      </c>
      <c r="F205" s="75">
        <f t="shared" ca="1" si="266"/>
        <v>11</v>
      </c>
      <c r="G205" s="75">
        <f t="shared" ca="1" si="266"/>
        <v>16</v>
      </c>
      <c r="H205" s="75">
        <f t="shared" ca="1" si="266"/>
        <v>32</v>
      </c>
      <c r="I205" s="75">
        <f t="shared" ca="1" si="266"/>
        <v>33</v>
      </c>
      <c r="J205" s="75">
        <f t="shared" ca="1" si="266"/>
        <v>37</v>
      </c>
      <c r="K205" s="75">
        <f t="shared" ca="1" si="266"/>
        <v>42</v>
      </c>
      <c r="L205" s="75">
        <f t="shared" ca="1" si="266"/>
        <v>43</v>
      </c>
      <c r="M205" s="75">
        <f t="shared" ca="1" si="266"/>
        <v>54</v>
      </c>
      <c r="N205" s="75">
        <f t="shared" ca="1" si="266"/>
        <v>57</v>
      </c>
      <c r="O205" s="75">
        <f t="shared" ca="1" si="266"/>
        <v>92</v>
      </c>
      <c r="P205" s="75">
        <f t="shared" ca="1" si="266"/>
        <v>99</v>
      </c>
      <c r="Q205" s="75">
        <f t="shared" ca="1" si="266"/>
        <v>110</v>
      </c>
      <c r="R205" s="75">
        <f t="shared" ca="1" si="266"/>
        <v>117</v>
      </c>
      <c r="S205" s="75">
        <f t="shared" ca="1" si="266"/>
        <v>146</v>
      </c>
      <c r="T205" s="75">
        <f t="shared" ca="1" si="266"/>
        <v>148</v>
      </c>
      <c r="U205" s="75">
        <f t="shared" ca="1" si="266"/>
        <v>149</v>
      </c>
      <c r="V205" s="75">
        <f t="shared" ca="1" si="266"/>
        <v>150</v>
      </c>
      <c r="W205" s="75">
        <f t="shared" ca="1" si="266"/>
        <v>169</v>
      </c>
      <c r="X205" s="75">
        <f t="shared" ca="1" si="266"/>
        <v>170</v>
      </c>
      <c r="Y205" s="75">
        <f t="shared" ca="1" si="266"/>
        <v>171</v>
      </c>
      <c r="Z205" s="75" t="str">
        <f t="shared" ca="1" si="266"/>
        <v/>
      </c>
      <c r="AA205" s="75" t="str">
        <f t="shared" ca="1" si="266"/>
        <v/>
      </c>
    </row>
    <row r="206" spans="2:39" x14ac:dyDescent="0.25">
      <c r="B206" s="167"/>
      <c r="C206" s="80" t="s">
        <v>71</v>
      </c>
      <c r="D206" s="75">
        <f ca="1">IFERROR(SMALL($AN$81:$AS$89,D$186),"")</f>
        <v>6</v>
      </c>
      <c r="E206" s="75">
        <f t="shared" ref="E206:AA206" ca="1" si="267">IFERROR(SMALL($AN$81:$AS$89,E$186),"")</f>
        <v>17</v>
      </c>
      <c r="F206" s="75">
        <f t="shared" ca="1" si="267"/>
        <v>20</v>
      </c>
      <c r="G206" s="75">
        <f t="shared" ca="1" si="267"/>
        <v>21</v>
      </c>
      <c r="H206" s="75">
        <f t="shared" ca="1" si="267"/>
        <v>43</v>
      </c>
      <c r="I206" s="75">
        <f t="shared" ca="1" si="267"/>
        <v>60</v>
      </c>
      <c r="J206" s="75">
        <f t="shared" ca="1" si="267"/>
        <v>68</v>
      </c>
      <c r="K206" s="75">
        <f t="shared" ca="1" si="267"/>
        <v>79</v>
      </c>
      <c r="L206" s="75">
        <f t="shared" ca="1" si="267"/>
        <v>80</v>
      </c>
      <c r="M206" s="75">
        <f t="shared" ca="1" si="267"/>
        <v>84</v>
      </c>
      <c r="N206" s="75">
        <f t="shared" ca="1" si="267"/>
        <v>106</v>
      </c>
      <c r="O206" s="75">
        <f t="shared" ca="1" si="267"/>
        <v>107</v>
      </c>
      <c r="P206" s="75">
        <f t="shared" ca="1" si="267"/>
        <v>110</v>
      </c>
      <c r="Q206" s="75">
        <f t="shared" ca="1" si="267"/>
        <v>118</v>
      </c>
      <c r="R206" s="75">
        <f t="shared" ca="1" si="267"/>
        <v>120</v>
      </c>
      <c r="S206" s="75" t="str">
        <f t="shared" ca="1" si="267"/>
        <v/>
      </c>
      <c r="T206" s="75" t="str">
        <f t="shared" ca="1" si="267"/>
        <v/>
      </c>
      <c r="U206" s="75" t="str">
        <f t="shared" ca="1" si="267"/>
        <v/>
      </c>
      <c r="V206" s="75" t="str">
        <f t="shared" ca="1" si="267"/>
        <v/>
      </c>
      <c r="W206" s="75" t="str">
        <f t="shared" ca="1" si="267"/>
        <v/>
      </c>
      <c r="X206" s="75" t="str">
        <f t="shared" ca="1" si="267"/>
        <v/>
      </c>
      <c r="Y206" s="75" t="str">
        <f t="shared" ca="1" si="267"/>
        <v/>
      </c>
      <c r="Z206" s="75" t="str">
        <f t="shared" ca="1" si="267"/>
        <v/>
      </c>
      <c r="AA206" s="75" t="str">
        <f t="shared" ca="1" si="267"/>
        <v/>
      </c>
    </row>
    <row r="207" spans="2:39" x14ac:dyDescent="0.25">
      <c r="K207"/>
      <c r="L207"/>
      <c r="AL207"/>
      <c r="AM207"/>
    </row>
    <row r="208" spans="2:39" x14ac:dyDescent="0.25">
      <c r="B208" s="167">
        <v>8</v>
      </c>
      <c r="C208" s="80" t="s">
        <v>70</v>
      </c>
      <c r="D208" s="75">
        <f ca="1">IFERROR(SMALL($M$91:$R$99,D$186),"")</f>
        <v>5</v>
      </c>
      <c r="E208" s="75">
        <f t="shared" ref="E208:AA208" ca="1" si="268">IFERROR(SMALL($M$91:$R$99,E$186),"")</f>
        <v>14</v>
      </c>
      <c r="F208" s="75">
        <f t="shared" ca="1" si="268"/>
        <v>15</v>
      </c>
      <c r="G208" s="75">
        <f t="shared" ca="1" si="268"/>
        <v>17</v>
      </c>
      <c r="H208" s="75">
        <f t="shared" ca="1" si="268"/>
        <v>20</v>
      </c>
      <c r="I208" s="75">
        <f t="shared" ca="1" si="268"/>
        <v>22</v>
      </c>
      <c r="J208" s="75">
        <f t="shared" ca="1" si="268"/>
        <v>26</v>
      </c>
      <c r="K208" s="75">
        <f t="shared" ca="1" si="268"/>
        <v>27</v>
      </c>
      <c r="L208" s="75">
        <f t="shared" ca="1" si="268"/>
        <v>30</v>
      </c>
      <c r="M208" s="75">
        <f t="shared" ca="1" si="268"/>
        <v>41</v>
      </c>
      <c r="N208" s="75">
        <f t="shared" ca="1" si="268"/>
        <v>76</v>
      </c>
      <c r="O208" s="75">
        <f t="shared" ca="1" si="268"/>
        <v>88</v>
      </c>
      <c r="P208" s="75">
        <f t="shared" ca="1" si="268"/>
        <v>91</v>
      </c>
      <c r="Q208" s="75">
        <f t="shared" ca="1" si="268"/>
        <v>95</v>
      </c>
      <c r="R208" s="75">
        <f t="shared" ca="1" si="268"/>
        <v>97</v>
      </c>
      <c r="S208" s="75">
        <f t="shared" ca="1" si="268"/>
        <v>98</v>
      </c>
      <c r="T208" s="75">
        <f t="shared" ca="1" si="268"/>
        <v>112</v>
      </c>
      <c r="U208" s="75">
        <f t="shared" ca="1" si="268"/>
        <v>115</v>
      </c>
      <c r="V208" s="75">
        <f t="shared" ca="1" si="268"/>
        <v>118</v>
      </c>
      <c r="W208" s="75">
        <f t="shared" ca="1" si="268"/>
        <v>127</v>
      </c>
      <c r="X208" s="75">
        <f t="shared" ca="1" si="268"/>
        <v>130</v>
      </c>
      <c r="Y208" s="75">
        <f t="shared" ca="1" si="268"/>
        <v>161</v>
      </c>
      <c r="Z208" s="75" t="str">
        <f t="shared" ca="1" si="268"/>
        <v/>
      </c>
      <c r="AA208" s="75" t="str">
        <f t="shared" ca="1" si="268"/>
        <v/>
      </c>
    </row>
    <row r="209" spans="2:27" x14ac:dyDescent="0.25">
      <c r="B209" s="167"/>
      <c r="C209" s="80" t="s">
        <v>71</v>
      </c>
      <c r="D209" s="75">
        <f ca="1">IFERROR(SMALL($AN$91:$AS$99,D$186),"")</f>
        <v>2</v>
      </c>
      <c r="E209" s="75">
        <f t="shared" ref="E209:AA209" ca="1" si="269">IFERROR(SMALL($AN$91:$AS$99,E$186),"")</f>
        <v>5</v>
      </c>
      <c r="F209" s="75">
        <f t="shared" ca="1" si="269"/>
        <v>9</v>
      </c>
      <c r="G209" s="75">
        <f t="shared" ca="1" si="269"/>
        <v>11</v>
      </c>
      <c r="H209" s="75">
        <f t="shared" ca="1" si="269"/>
        <v>12</v>
      </c>
      <c r="I209" s="75">
        <f t="shared" ca="1" si="269"/>
        <v>24</v>
      </c>
      <c r="J209" s="75">
        <f t="shared" ca="1" si="269"/>
        <v>28</v>
      </c>
      <c r="K209" s="75">
        <f t="shared" ca="1" si="269"/>
        <v>39</v>
      </c>
      <c r="L209" s="75">
        <f t="shared" ca="1" si="269"/>
        <v>42</v>
      </c>
      <c r="M209" s="75">
        <f t="shared" ca="1" si="269"/>
        <v>47</v>
      </c>
      <c r="N209" s="75">
        <f t="shared" ca="1" si="269"/>
        <v>91</v>
      </c>
      <c r="O209" s="75">
        <f t="shared" ca="1" si="269"/>
        <v>92</v>
      </c>
      <c r="P209" s="75">
        <f t="shared" ca="1" si="269"/>
        <v>103</v>
      </c>
      <c r="Q209" s="75">
        <f t="shared" ca="1" si="269"/>
        <v>105</v>
      </c>
      <c r="R209" s="75">
        <f t="shared" ca="1" si="269"/>
        <v>123</v>
      </c>
      <c r="S209" s="75" t="str">
        <f t="shared" ca="1" si="269"/>
        <v/>
      </c>
      <c r="T209" s="75" t="str">
        <f t="shared" ca="1" si="269"/>
        <v/>
      </c>
      <c r="U209" s="75" t="str">
        <f t="shared" ca="1" si="269"/>
        <v/>
      </c>
      <c r="V209" s="75" t="str">
        <f t="shared" ca="1" si="269"/>
        <v/>
      </c>
      <c r="W209" s="75" t="str">
        <f t="shared" ca="1" si="269"/>
        <v/>
      </c>
      <c r="X209" s="75" t="str">
        <f t="shared" ca="1" si="269"/>
        <v/>
      </c>
      <c r="Y209" s="75" t="str">
        <f t="shared" ca="1" si="269"/>
        <v/>
      </c>
      <c r="Z209" s="75" t="str">
        <f t="shared" ca="1" si="269"/>
        <v/>
      </c>
      <c r="AA209" s="75" t="str">
        <f t="shared" ca="1" si="269"/>
        <v/>
      </c>
    </row>
  </sheetData>
  <mergeCells count="48">
    <mergeCell ref="T18:Y18"/>
    <mergeCell ref="M18:R18"/>
    <mergeCell ref="M20:R20"/>
    <mergeCell ref="T20:Y20"/>
    <mergeCell ref="J4:Y4"/>
    <mergeCell ref="T80:Y80"/>
    <mergeCell ref="M80:R80"/>
    <mergeCell ref="M90:R90"/>
    <mergeCell ref="M30:R30"/>
    <mergeCell ref="T30:Y30"/>
    <mergeCell ref="M70:R70"/>
    <mergeCell ref="M60:R60"/>
    <mergeCell ref="M50:R50"/>
    <mergeCell ref="M40:R40"/>
    <mergeCell ref="T40:Y40"/>
    <mergeCell ref="T50:Y50"/>
    <mergeCell ref="T60:Y60"/>
    <mergeCell ref="T70:Y70"/>
    <mergeCell ref="AU30:AZ30"/>
    <mergeCell ref="AN40:AS40"/>
    <mergeCell ref="AU40:AZ40"/>
    <mergeCell ref="AK4:AZ4"/>
    <mergeCell ref="AN18:AS18"/>
    <mergeCell ref="AU18:AZ18"/>
    <mergeCell ref="AN80:AS80"/>
    <mergeCell ref="AU80:AZ80"/>
    <mergeCell ref="AN90:AS90"/>
    <mergeCell ref="B2:Y2"/>
    <mergeCell ref="B4:H4"/>
    <mergeCell ref="AC4:AI4"/>
    <mergeCell ref="AC2:AZ2"/>
    <mergeCell ref="AN50:AS50"/>
    <mergeCell ref="AU50:AZ50"/>
    <mergeCell ref="AN60:AS60"/>
    <mergeCell ref="AU60:AZ60"/>
    <mergeCell ref="AN70:AS70"/>
    <mergeCell ref="AU70:AZ70"/>
    <mergeCell ref="AN20:AS20"/>
    <mergeCell ref="AU20:AZ20"/>
    <mergeCell ref="AN30:AS30"/>
    <mergeCell ref="B202:B203"/>
    <mergeCell ref="B205:B206"/>
    <mergeCell ref="B208:B209"/>
    <mergeCell ref="B187:B188"/>
    <mergeCell ref="B190:B191"/>
    <mergeCell ref="B193:B194"/>
    <mergeCell ref="B196:B197"/>
    <mergeCell ref="B199:B20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Math Grids</vt:lpstr>
      <vt:lpstr>Question Sets</vt:lpstr>
      <vt:lpstr>ANS</vt:lpstr>
      <vt:lpstr>WEIGHTS</vt:lpstr>
      <vt:lpstr>DRILLS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Finanzas y Soluciones de Colombia</dc:creator>
  <cp:lastModifiedBy>Finanzas y Soluciones de Colombia</cp:lastModifiedBy>
  <dcterms:created xsi:type="dcterms:W3CDTF">2014-07-03T14:21:30Z</dcterms:created>
  <dcterms:modified xsi:type="dcterms:W3CDTF">2014-07-11T06:40:39Z</dcterms:modified>
</cp:coreProperties>
</file>